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izete.gomes\Desktop\"/>
    </mc:Choice>
  </mc:AlternateContent>
  <bookViews>
    <workbookView xWindow="0" yWindow="660" windowWidth="12000" windowHeight="4950" tabRatio="881"/>
  </bookViews>
  <sheets>
    <sheet name="RESUMO" sheetId="27" r:id="rId1"/>
    <sheet name="1-IMPLANTAÇÃO" sheetId="1" r:id="rId2"/>
    <sheet name="2-BLOCO A" sheetId="30" r:id="rId3"/>
    <sheet name="3-BLOCO B" sheetId="31" r:id="rId4"/>
    <sheet name="4-BLOCO C" sheetId="28" r:id="rId5"/>
    <sheet name="5-BLOCO D" sheetId="29" r:id="rId6"/>
    <sheet name="6-CFTV" sheetId="36" r:id="rId7"/>
    <sheet name="CRONOGRAMA LOTE 01" sheetId="32" r:id="rId8"/>
    <sheet name="CRONOGRAMA LOTE 02" sheetId="37" r:id="rId9"/>
    <sheet name="COMPOSIÇÃO DO BDI" sheetId="5" r:id="rId10"/>
    <sheet name="COMPOSIÇÃO DO BDI REDUZIDO" sheetId="7" r:id="rId11"/>
  </sheets>
  <externalReferences>
    <externalReference r:id="rId12"/>
    <externalReference r:id="rId13"/>
  </externalReferences>
  <definedNames>
    <definedName name="_xlnm._FilterDatabase" localSheetId="1" hidden="1">'1-IMPLANTAÇÃO'!$A$12:$F$31</definedName>
    <definedName name="_xlnm._FilterDatabase" localSheetId="2" hidden="1">'2-BLOCO A'!$A$12:$F$25</definedName>
    <definedName name="_xlnm._FilterDatabase" localSheetId="3" hidden="1">'3-BLOCO B'!$A$12:$F$33</definedName>
    <definedName name="_xlnm._FilterDatabase" localSheetId="4" hidden="1">'4-BLOCO C'!$A$12:$F$39</definedName>
    <definedName name="_xlnm._FilterDatabase" localSheetId="5" hidden="1">'5-BLOCO D'!$A$12:$F$66</definedName>
    <definedName name="_xlnm._FilterDatabase" localSheetId="6" hidden="1">'6-CFTV'!$A$12:$F$87</definedName>
    <definedName name="_xlnm._FilterDatabase" localSheetId="7" hidden="1">'CRONOGRAMA LOTE 01'!$A$13:$Q$44</definedName>
    <definedName name="_xlnm._FilterDatabase" localSheetId="8" hidden="1">'CRONOGRAMA LOTE 02'!$A$13:$Q$21</definedName>
    <definedName name="_xlnm.Print_Area" localSheetId="1">'1-IMPLANTAÇÃO'!$A$1:$F$33</definedName>
    <definedName name="_xlnm.Print_Area" localSheetId="2">'2-BLOCO A'!$A$1:$F$27</definedName>
    <definedName name="_xlnm.Print_Area" localSheetId="3">'3-BLOCO B'!$A$1:$F$35</definedName>
    <definedName name="_xlnm.Print_Area" localSheetId="4">'4-BLOCO C'!$A$1:$F$32</definedName>
    <definedName name="_xlnm.Print_Area" localSheetId="5">'5-BLOCO D'!$A$1:$F$68</definedName>
    <definedName name="_xlnm.Print_Area" localSheetId="6">'6-CFTV'!$A$1:$F$69</definedName>
    <definedName name="_xlnm.Print_Area" localSheetId="7">'CRONOGRAMA LOTE 01'!$A$1:$N$44</definedName>
    <definedName name="_xlnm.Print_Area" localSheetId="8">'CRONOGRAMA LOTE 02'!$A$1:$N$21</definedName>
    <definedName name="_xlnm.Print_Area" localSheetId="0">RESUMO!$A$1:$F$31</definedName>
    <definedName name="BDI" localSheetId="7">'[1]COMPOSIÇÃO DO BDI'!$C$28</definedName>
    <definedName name="BDI" localSheetId="8">'[1]COMPOSIÇÃO DO BDI'!$C$28</definedName>
    <definedName name="BDI">'COMPOSIÇÃO DO BDI'!$C$28</definedName>
    <definedName name="BDI_EQUI" localSheetId="7">'[1]COMPOSIÇÃO DO BDI REDUZIDO'!$C$28</definedName>
    <definedName name="BDI_EQUI" localSheetId="8">'[1]COMPOSIÇÃO DO BDI REDUZIDO'!$C$28</definedName>
    <definedName name="BDI_EQUI">'COMPOSIÇÃO DO BDI REDUZIDO'!$C$28</definedName>
    <definedName name="Boletim">[2]Boletim_10!$A$4:$D$2730</definedName>
    <definedName name="Boletim_10">[2]Boletim_10!$A$2:$F$2730</definedName>
    <definedName name="CAMINHO_DO_BD" localSheetId="2">'2-BLOCO A'!#REF!</definedName>
    <definedName name="CAMINHO_DO_BD" localSheetId="3">'3-BLOCO B'!#REF!</definedName>
    <definedName name="CAMINHO_DO_BD" localSheetId="4">'4-BLOCO C'!#REF!</definedName>
    <definedName name="CAMINHO_DO_BD" localSheetId="5">'5-BLOCO D'!#REF!</definedName>
    <definedName name="CAMINHO_DO_BD" localSheetId="6">'6-CFTV'!#REF!</definedName>
    <definedName name="CAMINHO_DO_BD" localSheetId="8">'1-IMPLANTAÇÃO'!#REF!</definedName>
    <definedName name="CAMINHO_DO_BD">'1-IMPLANTAÇÃO'!#REF!</definedName>
    <definedName name="solver_adj" localSheetId="9" hidden="1">'COMPOSIÇÃO DO BDI'!$C$8</definedName>
    <definedName name="solver_adj" localSheetId="10" hidden="1">'COMPOSIÇÃO DO BDI REDUZIDO'!$C$8</definedName>
    <definedName name="solver_cvg" localSheetId="9" hidden="1">0.0001</definedName>
    <definedName name="solver_cvg" localSheetId="10" hidden="1">0.0001</definedName>
    <definedName name="solver_drv" localSheetId="9" hidden="1">1</definedName>
    <definedName name="solver_drv" localSheetId="10" hidden="1">1</definedName>
    <definedName name="solver_eng" localSheetId="9" hidden="1">1</definedName>
    <definedName name="solver_eng" localSheetId="10" hidden="1">1</definedName>
    <definedName name="solver_est" localSheetId="9" hidden="1">1</definedName>
    <definedName name="solver_est" localSheetId="10" hidden="1">1</definedName>
    <definedName name="solver_itr" localSheetId="9" hidden="1">2147483647</definedName>
    <definedName name="solver_itr" localSheetId="10" hidden="1">2147483647</definedName>
    <definedName name="solver_lhs1" localSheetId="9" hidden="1">'COMPOSIÇÃO DO BDI'!$C$28</definedName>
    <definedName name="solver_lhs1" localSheetId="10" hidden="1">'COMPOSIÇÃO DO BDI REDUZIDO'!$C$28</definedName>
    <definedName name="solver_mip" localSheetId="9" hidden="1">2147483647</definedName>
    <definedName name="solver_mip" localSheetId="10" hidden="1">2147483647</definedName>
    <definedName name="solver_mni" localSheetId="9" hidden="1">30</definedName>
    <definedName name="solver_mni" localSheetId="10" hidden="1">30</definedName>
    <definedName name="solver_mrt" localSheetId="9" hidden="1">0.075</definedName>
    <definedName name="solver_mrt" localSheetId="10" hidden="1">0.075</definedName>
    <definedName name="solver_msl" localSheetId="9" hidden="1">2</definedName>
    <definedName name="solver_msl" localSheetId="10" hidden="1">2</definedName>
    <definedName name="solver_neg" localSheetId="9" hidden="1">1</definedName>
    <definedName name="solver_neg" localSheetId="10" hidden="1">1</definedName>
    <definedName name="solver_nod" localSheetId="9" hidden="1">2147483647</definedName>
    <definedName name="solver_nod" localSheetId="10" hidden="1">2147483647</definedName>
    <definedName name="solver_num" localSheetId="9" hidden="1">0</definedName>
    <definedName name="solver_num" localSheetId="10" hidden="1">0</definedName>
    <definedName name="solver_nwt" localSheetId="9" hidden="1">1</definedName>
    <definedName name="solver_nwt" localSheetId="10" hidden="1">1</definedName>
    <definedName name="solver_opt" localSheetId="9" hidden="1">'COMPOSIÇÃO DO BDI'!$C$28</definedName>
    <definedName name="solver_opt" localSheetId="10" hidden="1">'COMPOSIÇÃO DO BDI REDUZIDO'!$C$28</definedName>
    <definedName name="solver_pre" localSheetId="9" hidden="1">0.000001</definedName>
    <definedName name="solver_pre" localSheetId="10" hidden="1">0.000001</definedName>
    <definedName name="solver_rbv" localSheetId="9" hidden="1">1</definedName>
    <definedName name="solver_rbv" localSheetId="10" hidden="1">1</definedName>
    <definedName name="solver_rel1" localSheetId="9" hidden="1">1</definedName>
    <definedName name="solver_rel1" localSheetId="10" hidden="1">1</definedName>
    <definedName name="solver_rhs1" localSheetId="9" hidden="1">26%</definedName>
    <definedName name="solver_rhs1" localSheetId="10" hidden="1">26%</definedName>
    <definedName name="solver_rlx" localSheetId="9" hidden="1">2</definedName>
    <definedName name="solver_rlx" localSheetId="10" hidden="1">2</definedName>
    <definedName name="solver_rsd" localSheetId="9" hidden="1">0</definedName>
    <definedName name="solver_rsd" localSheetId="10" hidden="1">0</definedName>
    <definedName name="solver_scl" localSheetId="9" hidden="1">1</definedName>
    <definedName name="solver_scl" localSheetId="10" hidden="1">1</definedName>
    <definedName name="solver_sho" localSheetId="9" hidden="1">2</definedName>
    <definedName name="solver_sho" localSheetId="10" hidden="1">2</definedName>
    <definedName name="solver_ssz" localSheetId="9" hidden="1">100</definedName>
    <definedName name="solver_ssz" localSheetId="10" hidden="1">100</definedName>
    <definedName name="solver_tim" localSheetId="9" hidden="1">2147483647</definedName>
    <definedName name="solver_tim" localSheetId="10" hidden="1">2147483647</definedName>
    <definedName name="solver_tol" localSheetId="9" hidden="1">0.01</definedName>
    <definedName name="solver_tol" localSheetId="10" hidden="1">0.01</definedName>
    <definedName name="solver_typ" localSheetId="9" hidden="1">3</definedName>
    <definedName name="solver_typ" localSheetId="10" hidden="1">3</definedName>
    <definedName name="solver_val" localSheetId="9" hidden="1">0.26</definedName>
    <definedName name="solver_val" localSheetId="10" hidden="1">0.26</definedName>
    <definedName name="solver_ver" localSheetId="9" hidden="1">3</definedName>
    <definedName name="solver_ver" localSheetId="10" hidden="1">3</definedName>
    <definedName name="_xlnm.Print_Titles" localSheetId="1">'1-IMPLANTAÇÃO'!$12:$14</definedName>
    <definedName name="_xlnm.Print_Titles" localSheetId="2">'2-BLOCO A'!$12:$14</definedName>
    <definedName name="_xlnm.Print_Titles" localSheetId="3">'3-BLOCO B'!$12:$14</definedName>
    <definedName name="_xlnm.Print_Titles" localSheetId="4">'4-BLOCO C'!$12:$14</definedName>
    <definedName name="_xlnm.Print_Titles" localSheetId="5">'5-BLOCO D'!$12:$14</definedName>
    <definedName name="_xlnm.Print_Titles" localSheetId="6">'6-CFTV'!$12:$14</definedName>
    <definedName name="_xlnm.Print_Titles" localSheetId="7">'CRONOGRAMA LOTE 01'!$2:$13</definedName>
    <definedName name="_xlnm.Print_Titles" localSheetId="8">'CRONOGRAMA LOTE 02'!$2:$13</definedName>
    <definedName name="_xlnm.Print_Titles" localSheetId="0">RESUMO!$12:$12</definedName>
  </definedNames>
  <calcPr calcId="152511"/>
  <fileRecoveryPr autoRecover="0"/>
</workbook>
</file>

<file path=xl/calcChain.xml><?xml version="1.0" encoding="utf-8"?>
<calcChain xmlns="http://schemas.openxmlformats.org/spreadsheetml/2006/main">
  <c r="C18" i="37" l="1"/>
  <c r="C17" i="37"/>
  <c r="C16" i="37"/>
  <c r="C41" i="32"/>
  <c r="C40" i="32"/>
  <c r="C39" i="32"/>
  <c r="C38" i="32"/>
  <c r="C37" i="32"/>
  <c r="C36" i="32"/>
  <c r="C35" i="32"/>
  <c r="C34" i="32"/>
  <c r="C31" i="32"/>
  <c r="C30" i="32"/>
  <c r="C29" i="32"/>
  <c r="C26" i="32"/>
  <c r="C25" i="32"/>
  <c r="I18" i="37" l="1"/>
  <c r="G18" i="37"/>
  <c r="I17" i="37"/>
  <c r="G17" i="37"/>
  <c r="I16" i="37"/>
  <c r="G16" i="37"/>
  <c r="G15" i="37" s="1"/>
  <c r="H15" i="37" s="1"/>
  <c r="K18" i="37"/>
  <c r="E18" i="37"/>
  <c r="K17" i="37"/>
  <c r="E17" i="37"/>
  <c r="K16" i="37"/>
  <c r="E16" i="37"/>
  <c r="C15" i="37"/>
  <c r="C20" i="37" s="1"/>
  <c r="C10" i="37"/>
  <c r="E15" i="37" l="1"/>
  <c r="F15" i="37" s="1"/>
  <c r="M17" i="37"/>
  <c r="N17" i="37" s="1"/>
  <c r="M18" i="37"/>
  <c r="N18" i="37" s="1"/>
  <c r="K15" i="37"/>
  <c r="L15" i="37" s="1"/>
  <c r="D16" i="37"/>
  <c r="D17" i="37"/>
  <c r="D18" i="37"/>
  <c r="I15" i="37"/>
  <c r="J15" i="37" s="1"/>
  <c r="M16" i="37"/>
  <c r="E20" i="37"/>
  <c r="F86" i="36"/>
  <c r="F85" i="36"/>
  <c r="F84" i="36"/>
  <c r="F83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0" i="36" s="1"/>
  <c r="F32" i="36"/>
  <c r="F31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 s="1"/>
  <c r="F65" i="29"/>
  <c r="F64" i="29"/>
  <c r="F63" i="29"/>
  <c r="F62" i="29"/>
  <c r="F61" i="29"/>
  <c r="F60" i="29" s="1"/>
  <c r="F58" i="29"/>
  <c r="F57" i="29"/>
  <c r="F55" i="29"/>
  <c r="F54" i="29"/>
  <c r="F53" i="29"/>
  <c r="F52" i="29"/>
  <c r="F51" i="29"/>
  <c r="F50" i="29"/>
  <c r="F49" i="29" s="1"/>
  <c r="F47" i="29"/>
  <c r="F46" i="29"/>
  <c r="F45" i="29"/>
  <c r="F44" i="29"/>
  <c r="F42" i="29" s="1"/>
  <c r="F43" i="29"/>
  <c r="F40" i="29"/>
  <c r="F39" i="29"/>
  <c r="F38" i="29"/>
  <c r="F37" i="29"/>
  <c r="F36" i="29"/>
  <c r="F35" i="29"/>
  <c r="F34" i="29" s="1"/>
  <c r="F32" i="29"/>
  <c r="F31" i="29"/>
  <c r="F30" i="29"/>
  <c r="F29" i="29"/>
  <c r="F28" i="29"/>
  <c r="F25" i="29"/>
  <c r="F24" i="29"/>
  <c r="F23" i="29"/>
  <c r="F20" i="29"/>
  <c r="F19" i="29"/>
  <c r="F18" i="29"/>
  <c r="F15" i="29" s="1"/>
  <c r="F17" i="29"/>
  <c r="F16" i="29"/>
  <c r="F28" i="28"/>
  <c r="F27" i="28"/>
  <c r="F25" i="28"/>
  <c r="F24" i="28"/>
  <c r="F23" i="28"/>
  <c r="F21" i="28"/>
  <c r="F20" i="28"/>
  <c r="F19" i="28"/>
  <c r="F18" i="28"/>
  <c r="F17" i="28"/>
  <c r="F15" i="28" s="1"/>
  <c r="F14" i="28" s="1"/>
  <c r="F31" i="28" s="1"/>
  <c r="F16" i="28"/>
  <c r="F30" i="31"/>
  <c r="F28" i="31" s="1"/>
  <c r="F29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 s="1"/>
  <c r="F34" i="31" s="1"/>
  <c r="F22" i="30"/>
  <c r="F21" i="30"/>
  <c r="F20" i="30" s="1"/>
  <c r="C22" i="32" s="1"/>
  <c r="F18" i="30"/>
  <c r="F17" i="30"/>
  <c r="F16" i="30"/>
  <c r="F15" i="30"/>
  <c r="C21" i="32" s="1"/>
  <c r="F30" i="1"/>
  <c r="F29" i="1"/>
  <c r="F28" i="1"/>
  <c r="C18" i="32" s="1"/>
  <c r="F26" i="1"/>
  <c r="F25" i="1"/>
  <c r="F24" i="1"/>
  <c r="F23" i="1"/>
  <c r="F19" i="1" s="1"/>
  <c r="C17" i="32" s="1"/>
  <c r="F22" i="1"/>
  <c r="F21" i="1"/>
  <c r="F20" i="1"/>
  <c r="F17" i="1"/>
  <c r="F16" i="1"/>
  <c r="F15" i="1"/>
  <c r="C16" i="32" s="1"/>
  <c r="F14" i="30" l="1"/>
  <c r="F26" i="30" s="1"/>
  <c r="K20" i="37"/>
  <c r="L20" i="37" s="1"/>
  <c r="I20" i="37"/>
  <c r="J20" i="37" s="1"/>
  <c r="F20" i="37"/>
  <c r="E21" i="37"/>
  <c r="F21" i="37" s="1"/>
  <c r="G20" i="37"/>
  <c r="N16" i="37"/>
  <c r="M15" i="37"/>
  <c r="N15" i="37" s="1"/>
  <c r="D15" i="37"/>
  <c r="F22" i="29"/>
  <c r="F67" i="29" s="1"/>
  <c r="F27" i="29"/>
  <c r="F14" i="36"/>
  <c r="F88" i="36" s="1"/>
  <c r="F14" i="1"/>
  <c r="F32" i="1" s="1"/>
  <c r="G21" i="37" l="1"/>
  <c r="H20" i="37"/>
  <c r="D20" i="37"/>
  <c r="M20" i="37"/>
  <c r="F14" i="29"/>
  <c r="H21" i="37" l="1"/>
  <c r="I21" i="37"/>
  <c r="N20" i="37"/>
  <c r="E7" i="37"/>
  <c r="C15" i="32"/>
  <c r="C20" i="32"/>
  <c r="C24" i="32"/>
  <c r="C28" i="32"/>
  <c r="C33" i="32"/>
  <c r="C43" i="32" l="1"/>
  <c r="J21" i="37"/>
  <c r="K21" i="37"/>
  <c r="L21" i="37" s="1"/>
  <c r="C10" i="32"/>
  <c r="C16" i="5" l="1"/>
  <c r="C23" i="7" l="1"/>
  <c r="C26" i="7" s="1"/>
  <c r="C16" i="7"/>
  <c r="C12" i="7"/>
  <c r="C15" i="7" l="1"/>
  <c r="C14" i="7"/>
  <c r="C13" i="7"/>
  <c r="C8" i="7"/>
  <c r="C28" i="7" l="1"/>
  <c r="C17" i="7"/>
  <c r="C9" i="7"/>
  <c r="C15" i="5" l="1"/>
  <c r="C14" i="5"/>
  <c r="C13" i="5"/>
  <c r="C12" i="5"/>
  <c r="C8" i="5"/>
  <c r="C23" i="5" l="1"/>
  <c r="C26" i="5" s="1"/>
  <c r="C28" i="5" s="1"/>
  <c r="C17" i="5"/>
  <c r="C9" i="5"/>
  <c r="K26" i="32" l="1"/>
  <c r="I40" i="32"/>
  <c r="K40" i="32"/>
  <c r="G40" i="32"/>
  <c r="E40" i="32"/>
  <c r="K22" i="32"/>
  <c r="G22" i="32"/>
  <c r="I22" i="32"/>
  <c r="E22" i="32"/>
  <c r="E26" i="32" l="1"/>
  <c r="G26" i="32"/>
  <c r="I26" i="32"/>
  <c r="F28" i="27"/>
  <c r="M22" i="32"/>
  <c r="N22" i="32" s="1"/>
  <c r="E35" i="32"/>
  <c r="G35" i="32"/>
  <c r="K35" i="32"/>
  <c r="I35" i="32"/>
  <c r="G38" i="32"/>
  <c r="E38" i="32"/>
  <c r="I38" i="32"/>
  <c r="K38" i="32"/>
  <c r="K36" i="32"/>
  <c r="I36" i="32"/>
  <c r="E36" i="32"/>
  <c r="G36" i="32"/>
  <c r="K41" i="32"/>
  <c r="E41" i="32"/>
  <c r="G41" i="32"/>
  <c r="I41" i="32"/>
  <c r="K39" i="32"/>
  <c r="I39" i="32"/>
  <c r="E39" i="32"/>
  <c r="G39" i="32"/>
  <c r="G37" i="32"/>
  <c r="I37" i="32"/>
  <c r="K37" i="32"/>
  <c r="E37" i="32"/>
  <c r="M40" i="32"/>
  <c r="N40" i="32" s="1"/>
  <c r="I34" i="32"/>
  <c r="G34" i="32"/>
  <c r="E34" i="32"/>
  <c r="K34" i="32"/>
  <c r="I29" i="32"/>
  <c r="K29" i="32"/>
  <c r="E29" i="32"/>
  <c r="G29" i="32"/>
  <c r="K31" i="32"/>
  <c r="G31" i="32"/>
  <c r="I31" i="32"/>
  <c r="E31" i="32"/>
  <c r="K18" i="32"/>
  <c r="G18" i="32"/>
  <c r="I18" i="32"/>
  <c r="E18" i="32"/>
  <c r="F25" i="27"/>
  <c r="M26" i="32" l="1"/>
  <c r="N26" i="32" s="1"/>
  <c r="M37" i="32"/>
  <c r="N37" i="32" s="1"/>
  <c r="M35" i="32"/>
  <c r="N35" i="32" s="1"/>
  <c r="M41" i="32"/>
  <c r="N41" i="32" s="1"/>
  <c r="M38" i="32"/>
  <c r="N38" i="32" s="1"/>
  <c r="K33" i="32"/>
  <c r="L33" i="32" s="1"/>
  <c r="E33" i="32"/>
  <c r="F33" i="32" s="1"/>
  <c r="M34" i="32"/>
  <c r="G33" i="32"/>
  <c r="H33" i="32" s="1"/>
  <c r="M39" i="32"/>
  <c r="N39" i="32" s="1"/>
  <c r="M36" i="32"/>
  <c r="N36" i="32" s="1"/>
  <c r="I33" i="32"/>
  <c r="J33" i="32" s="1"/>
  <c r="M31" i="32"/>
  <c r="N31" i="32" s="1"/>
  <c r="M29" i="32"/>
  <c r="G30" i="32"/>
  <c r="G28" i="32" s="1"/>
  <c r="K30" i="32"/>
  <c r="K28" i="32" s="1"/>
  <c r="L28" i="32" s="1"/>
  <c r="E30" i="32"/>
  <c r="E28" i="32" s="1"/>
  <c r="F28" i="32" s="1"/>
  <c r="I30" i="32"/>
  <c r="I28" i="32" s="1"/>
  <c r="J28" i="32" s="1"/>
  <c r="F23" i="27"/>
  <c r="E25" i="32"/>
  <c r="K25" i="32"/>
  <c r="K24" i="32" s="1"/>
  <c r="L24" i="32" s="1"/>
  <c r="I25" i="32"/>
  <c r="I24" i="32" s="1"/>
  <c r="J24" i="32" s="1"/>
  <c r="G25" i="32"/>
  <c r="G24" i="32" s="1"/>
  <c r="H24" i="32" s="1"/>
  <c r="F21" i="27"/>
  <c r="F19" i="27"/>
  <c r="I21" i="32"/>
  <c r="I20" i="32" s="1"/>
  <c r="J20" i="32" s="1"/>
  <c r="G21" i="32"/>
  <c r="G20" i="32" s="1"/>
  <c r="K21" i="32"/>
  <c r="K20" i="32" s="1"/>
  <c r="E21" i="32"/>
  <c r="M18" i="32"/>
  <c r="N18" i="32" s="1"/>
  <c r="F17" i="27"/>
  <c r="F31" i="27" l="1"/>
  <c r="N34" i="32"/>
  <c r="M33" i="32"/>
  <c r="N33" i="32" s="1"/>
  <c r="H28" i="32"/>
  <c r="N29" i="32"/>
  <c r="M30" i="32"/>
  <c r="N30" i="32" s="1"/>
  <c r="M25" i="32"/>
  <c r="E24" i="32"/>
  <c r="F24" i="32" s="1"/>
  <c r="L20" i="32"/>
  <c r="M21" i="32"/>
  <c r="E20" i="32"/>
  <c r="F20" i="32" s="1"/>
  <c r="H20" i="32"/>
  <c r="M28" i="32" l="1"/>
  <c r="N28" i="32" s="1"/>
  <c r="D29" i="32"/>
  <c r="M24" i="32"/>
  <c r="N24" i="32" s="1"/>
  <c r="N25" i="32"/>
  <c r="D36" i="32"/>
  <c r="D31" i="32"/>
  <c r="N21" i="32"/>
  <c r="M20" i="32"/>
  <c r="N20" i="32" s="1"/>
  <c r="D17" i="32"/>
  <c r="D21" i="32"/>
  <c r="D40" i="32"/>
  <c r="D18" i="32"/>
  <c r="D25" i="32"/>
  <c r="D26" i="32"/>
  <c r="D16" i="32"/>
  <c r="D34" i="32"/>
  <c r="D39" i="32"/>
  <c r="D38" i="32"/>
  <c r="D30" i="32"/>
  <c r="D35" i="32"/>
  <c r="D37" i="32"/>
  <c r="D22" i="32"/>
  <c r="D41" i="32"/>
  <c r="D15" i="32" l="1"/>
  <c r="D28" i="32"/>
  <c r="D20" i="32"/>
  <c r="D24" i="32"/>
  <c r="D33" i="32"/>
  <c r="D43" i="32" l="1"/>
  <c r="E16" i="32"/>
  <c r="E17" i="32"/>
  <c r="E15" i="32" l="1"/>
  <c r="F15" i="32" s="1"/>
  <c r="E43" i="32"/>
  <c r="F43" i="32" l="1"/>
  <c r="E44" i="32"/>
  <c r="F44" i="32" s="1"/>
  <c r="G17" i="32"/>
  <c r="G16" i="32"/>
  <c r="G15" i="32" s="1"/>
  <c r="H15" i="32" s="1"/>
  <c r="G43" i="32" l="1"/>
  <c r="H43" i="32" l="1"/>
  <c r="G44" i="32"/>
  <c r="H44" i="32" s="1"/>
  <c r="I17" i="32"/>
  <c r="I16" i="32"/>
  <c r="I15" i="32" l="1"/>
  <c r="J15" i="32" s="1"/>
  <c r="I43" i="32" l="1"/>
  <c r="I44" i="32" s="1"/>
  <c r="J44" i="32" s="1"/>
  <c r="K17" i="32"/>
  <c r="M17" i="32" s="1"/>
  <c r="N17" i="32" s="1"/>
  <c r="K16" i="32"/>
  <c r="M16" i="32" s="1"/>
  <c r="N16" i="32" s="1"/>
  <c r="K15" i="32" l="1"/>
  <c r="L15" i="32" s="1"/>
  <c r="J43" i="32"/>
  <c r="K43" i="32"/>
  <c r="L43" i="32" s="1"/>
  <c r="M15" i="32"/>
  <c r="K44" i="32" l="1"/>
  <c r="L44" i="32" s="1"/>
  <c r="N15" i="32"/>
  <c r="M43" i="32"/>
  <c r="N43" i="32" l="1"/>
  <c r="E7" i="32"/>
</calcChain>
</file>

<file path=xl/sharedStrings.xml><?xml version="1.0" encoding="utf-8"?>
<sst xmlns="http://schemas.openxmlformats.org/spreadsheetml/2006/main" count="800" uniqueCount="424">
  <si>
    <t xml:space="preserve">                                 PLANILHA ORÇAMENTARIA   </t>
  </si>
  <si>
    <t>SPN-FF-003</t>
  </si>
  <si>
    <t>Folha:              1 de 1</t>
  </si>
  <si>
    <t>SENAI - SERVIÇO NACIONAL DE APRENDIZAGEM INDUSTRIAL - DR/MT</t>
  </si>
  <si>
    <t>CONSTRUTORA:</t>
  </si>
  <si>
    <t>RESPONSÁVEL TÉCNICO:</t>
  </si>
  <si>
    <t>ITEM</t>
  </si>
  <si>
    <t>DESCRIÇÃO</t>
  </si>
  <si>
    <t>UNID.</t>
  </si>
  <si>
    <t>QUANT.</t>
  </si>
  <si>
    <t>Valor UNIT. (R$)</t>
  </si>
  <si>
    <t>Valor Total (R$)</t>
  </si>
  <si>
    <t>VALOR TOTAL</t>
  </si>
  <si>
    <t xml:space="preserve">COMPOSIÇÃO DO BDI OBRAS DE ENGENHARIA        </t>
  </si>
  <si>
    <t>%</t>
  </si>
  <si>
    <t>GRUPO A</t>
  </si>
  <si>
    <t>A1</t>
  </si>
  <si>
    <r>
      <t xml:space="preserve">(AC) ADMINISTRAÇÃO CENTRAL - </t>
    </r>
    <r>
      <rPr>
        <sz val="12"/>
        <color rgb="FF000000"/>
        <rFont val="Calibri"/>
        <family val="2"/>
        <scheme val="minor"/>
      </rPr>
      <t>VARIA CONFORME O PORTE DA NÚMERO DE OBRAS EM ANDAMENTO, VOLUME FINANCEIRO DAS OBRAS A INICIAREM, ETC,  EM CADA   EM CADA EMPRESA - (ACORDAO 2622/2013 - 3,0% A 5,5%)</t>
    </r>
  </si>
  <si>
    <t>TOTAL DO GRUPO A  =</t>
  </si>
  <si>
    <t>GRUPO B</t>
  </si>
  <si>
    <t>B1</t>
  </si>
  <si>
    <r>
      <t xml:space="preserve">(DF) DESPESAS FINANCEIRAS - </t>
    </r>
    <r>
      <rPr>
        <sz val="12"/>
        <color rgb="FF000000"/>
        <rFont val="Calibri"/>
        <family val="2"/>
        <scheme val="minor"/>
      </rPr>
      <t>(ACORDAO 2622/2013 - 0,59% A 1,39%)</t>
    </r>
  </si>
  <si>
    <t>B2</t>
  </si>
  <si>
    <r>
      <t xml:space="preserve">(S)   SEGUROS - </t>
    </r>
    <r>
      <rPr>
        <sz val="12"/>
        <color rgb="FF000000"/>
        <rFont val="Calibri"/>
        <family val="2"/>
        <scheme val="minor"/>
      </rPr>
      <t xml:space="preserve">(ACORDAO 2622/2013 </t>
    </r>
    <r>
      <rPr>
        <b/>
        <u/>
        <sz val="12"/>
        <color rgb="FFFF0000"/>
        <rFont val="Calibri"/>
        <family val="2"/>
        <scheme val="minor"/>
      </rPr>
      <t>SEGURO + GARANTIA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- 0,8% A 1,0%)</t>
    </r>
  </si>
  <si>
    <r>
      <t xml:space="preserve">(G)   GARANTIAS - </t>
    </r>
    <r>
      <rPr>
        <sz val="12"/>
        <color rgb="FF000000"/>
        <rFont val="Calibri"/>
        <family val="2"/>
        <scheme val="minor"/>
      </rPr>
      <t xml:space="preserve">(ACORDAO 2622/2013 </t>
    </r>
    <r>
      <rPr>
        <b/>
        <u/>
        <sz val="12"/>
        <color rgb="FFFF0000"/>
        <rFont val="Calibri"/>
        <family val="2"/>
        <scheme val="minor"/>
      </rPr>
      <t>SEGURO + GARANTIA</t>
    </r>
    <r>
      <rPr>
        <sz val="12"/>
        <color rgb="FF000000"/>
        <rFont val="Calibri"/>
        <family val="2"/>
        <scheme val="minor"/>
      </rPr>
      <t xml:space="preserve"> - 0,8% A 1,0%)</t>
    </r>
  </si>
  <si>
    <t>B3</t>
  </si>
  <si>
    <r>
      <t xml:space="preserve">(R)   TAXA DE RISCO E IMPREVISTOS - </t>
    </r>
    <r>
      <rPr>
        <sz val="12"/>
        <color theme="1"/>
        <rFont val="Calibri"/>
        <family val="2"/>
        <scheme val="minor"/>
      </rPr>
      <t>(ACORDAO 2622/2013 0,97% A 1,27%)</t>
    </r>
  </si>
  <si>
    <t>B4</t>
  </si>
  <si>
    <r>
      <rPr>
        <b/>
        <sz val="12"/>
        <rFont val="Calibri"/>
        <family val="2"/>
        <scheme val="minor"/>
      </rPr>
      <t xml:space="preserve">(L)    LUCRO </t>
    </r>
    <r>
      <rPr>
        <sz val="12"/>
        <color rgb="FF000000"/>
        <rFont val="Calibri"/>
        <family val="2"/>
        <scheme val="minor"/>
      </rPr>
      <t>(ACORDAO 2622/2013 6,16% A 8,96%)</t>
    </r>
  </si>
  <si>
    <t>TOTAL DO GRUPO B  =</t>
  </si>
  <si>
    <t>GRUPO C</t>
  </si>
  <si>
    <t>C1</t>
  </si>
  <si>
    <r>
      <t xml:space="preserve">ISS - </t>
    </r>
    <r>
      <rPr>
        <sz val="12"/>
        <color rgb="FF000000"/>
        <rFont val="Calibri"/>
        <family val="2"/>
        <scheme val="minor"/>
      </rPr>
      <t>(ISS% SOBRE 40% DE MÃO DE OBRA)</t>
    </r>
  </si>
  <si>
    <t>C2</t>
  </si>
  <si>
    <t>%MÃO DE OBRA</t>
  </si>
  <si>
    <t>C3</t>
  </si>
  <si>
    <t>ISS DO MUNICÍPIO</t>
  </si>
  <si>
    <t>C4</t>
  </si>
  <si>
    <t>SUBTOTAL ISS (C2 X C3) =</t>
  </si>
  <si>
    <t>C5</t>
  </si>
  <si>
    <t>PIS</t>
  </si>
  <si>
    <t>C6</t>
  </si>
  <si>
    <t>COFINS</t>
  </si>
  <si>
    <t>TOTAL DO GRUPO C  =</t>
  </si>
  <si>
    <t>TOTAL BDI (FORMULA ACORDAO 2369/2011)</t>
  </si>
  <si>
    <r>
      <t xml:space="preserve"> BDI =</t>
    </r>
    <r>
      <rPr>
        <u/>
        <sz val="12"/>
        <rFont val="Cambria"/>
        <family val="1"/>
        <scheme val="major"/>
      </rPr>
      <t xml:space="preserve"> (1+AC+S+R+G)x(1+DF)X(1+L))  -1</t>
    </r>
    <r>
      <rPr>
        <sz val="12"/>
        <rFont val="Cambria"/>
        <family val="1"/>
        <scheme val="major"/>
      </rPr>
      <t xml:space="preserve">
                                  1-I
Onde: 
AC = taxa representativa das despesas de rateio da Administração Central;
S = taxa representativa de Seguros;
R = taxa representativa de Riscos;
G = taxa representativa de Garantias;
DF = taxa representativa das Despesas Financeiras;
L = taxa representativa do Lucro;
I = taxa representativa da incidência de Impostos. 
  Observação:
  i)   Composição do BDI, intervalos admissíveis e Fórmula de cálculo nos termos do Acórdão 2622/2013 do TCU.</t>
    </r>
  </si>
  <si>
    <t xml:space="preserve">COMPOSIÇÃO DO BDI REDUZIDO                       </t>
  </si>
  <si>
    <r>
      <t xml:space="preserve">(AC) ADMINISTRAÇÃO CENTRAL - </t>
    </r>
    <r>
      <rPr>
        <sz val="12"/>
        <color rgb="FF000000"/>
        <rFont val="Calibri"/>
        <family val="2"/>
        <scheme val="minor"/>
      </rPr>
      <t>VARIA CONFORME O PORTE DA NÚMERO DE OBRAS EM ANDAMENTO, VOLUME FINANCEIRO DAS OBRAS A INICIAREM, ETC,  EM CADA   EM CADA EMPRESA - (ACORDAO 2622/2013 - 1,5% A 4,49%)</t>
    </r>
  </si>
  <si>
    <r>
      <t xml:space="preserve">(DF) DESPESAS FINANCEIRAS - </t>
    </r>
    <r>
      <rPr>
        <sz val="12"/>
        <color rgb="FF000000"/>
        <rFont val="Calibri"/>
        <family val="2"/>
        <scheme val="minor"/>
      </rPr>
      <t>(ACORDAO 2622/2013 - 0,85% A 1,11%)</t>
    </r>
  </si>
  <si>
    <r>
      <t xml:space="preserve">(S)   SEGUROS - </t>
    </r>
    <r>
      <rPr>
        <sz val="12"/>
        <color rgb="FF000000"/>
        <rFont val="Calibri"/>
        <family val="2"/>
        <scheme val="minor"/>
      </rPr>
      <t xml:space="preserve">(ACORDAO 2622/2013 </t>
    </r>
    <r>
      <rPr>
        <b/>
        <u/>
        <sz val="12"/>
        <color rgb="FFFF0000"/>
        <rFont val="Calibri"/>
        <family val="2"/>
        <scheme val="minor"/>
      </rPr>
      <t>SEGURO + GARANTIA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- 0,3% A 0,82%)</t>
    </r>
  </si>
  <si>
    <r>
      <t xml:space="preserve">(G)   GARANTIAS - </t>
    </r>
    <r>
      <rPr>
        <sz val="12"/>
        <color rgb="FF000000"/>
        <rFont val="Calibri"/>
        <family val="2"/>
        <scheme val="minor"/>
      </rPr>
      <t xml:space="preserve">(ACORDAO 2622/2013 </t>
    </r>
    <r>
      <rPr>
        <b/>
        <u/>
        <sz val="12"/>
        <color rgb="FFFF0000"/>
        <rFont val="Calibri"/>
        <family val="2"/>
        <scheme val="minor"/>
      </rPr>
      <t>SEGURO + GARANTIA</t>
    </r>
    <r>
      <rPr>
        <sz val="12"/>
        <color rgb="FF000000"/>
        <rFont val="Calibri"/>
        <family val="2"/>
        <scheme val="minor"/>
      </rPr>
      <t xml:space="preserve"> - 0,3% A 0,82%)</t>
    </r>
  </si>
  <si>
    <r>
      <t xml:space="preserve">(R)   TAXA DE RISCO E IMPREVISTOS - </t>
    </r>
    <r>
      <rPr>
        <sz val="12"/>
        <color theme="1"/>
        <rFont val="Calibri"/>
        <family val="2"/>
        <scheme val="minor"/>
      </rPr>
      <t>(ACORDAO 2622/2013 0,56% A 0,89%)</t>
    </r>
  </si>
  <si>
    <r>
      <rPr>
        <b/>
        <sz val="12"/>
        <rFont val="Calibri"/>
        <family val="2"/>
        <scheme val="minor"/>
      </rPr>
      <t xml:space="preserve">(L)    LUCRO </t>
    </r>
    <r>
      <rPr>
        <sz val="12"/>
        <color rgb="FF000000"/>
        <rFont val="Calibri"/>
        <family val="2"/>
        <scheme val="minor"/>
      </rPr>
      <t>(ACORDAO 2622/2013 3,50% A 6,22%)</t>
    </r>
  </si>
  <si>
    <t>TOTAL BDI (ACORDAO 2369/2011)</t>
  </si>
  <si>
    <t xml:space="preserve"> BDI = (1+AC+S+R+G)x(1+DF)X(1+L))  -1
                                  1-I
Onde: 
AC = taxa representativa das despesas de rateio da Administração Central;
S = taxa representativa de Seguros;
R = taxa representativa de Riscos;
G = taxa representativa de Garantias;
DF = taxa representativa das Despesas Financeiras;
L = taxa representativa do Lucro;
I = taxa representativa da incidência de Impostos. 
  Observação:
  i)   Composição do BDI, intervalos admissíveis e Fórmula de cálculo nos termos do Acórdão 2622/2013 do TCU.</t>
  </si>
  <si>
    <t>Revisão:      
02</t>
  </si>
  <si>
    <t>UN</t>
  </si>
  <si>
    <t>M2</t>
  </si>
  <si>
    <t>H</t>
  </si>
  <si>
    <t>1.1</t>
  </si>
  <si>
    <t>ADMINISTRAÇÃO</t>
  </si>
  <si>
    <t>ENGENHEIRO CIVIL DE OBRA COM ENCARGOS COMPLEMENTARES</t>
  </si>
  <si>
    <t>1.2</t>
  </si>
  <si>
    <t>1.1.1</t>
  </si>
  <si>
    <t>1.1.2</t>
  </si>
  <si>
    <t>1.2.1</t>
  </si>
  <si>
    <t>1.2.2</t>
  </si>
  <si>
    <t>INSTALAÇÕES DE CANTEIRO</t>
  </si>
  <si>
    <t>LOCACAO DE CONTAINER 2,30  X  6,00 M, ALT. 2,50 M, COM 1 SANITARIO, PARA ESCRITORIO, COMPLETO, SEM DIVISORIAS INTERNAS</t>
  </si>
  <si>
    <t xml:space="preserve">MES   </t>
  </si>
  <si>
    <t>LOCACAO DE CONTAINER 2,30  X  6,00 M, ALT. 2,50 M, PARA ESCRITORIO, SEM DIVISORIAS INTERNAS E SEM SANITARIO</t>
  </si>
  <si>
    <t>1.2.3</t>
  </si>
  <si>
    <t>FORNECIMENTO DE LIVRO DIÁRIO DE OBRAS, COM CARBONO PARA PREENCHIMENTO MANUAL EM 03 VIAS</t>
  </si>
  <si>
    <t>CONJ.</t>
  </si>
  <si>
    <t xml:space="preserve">PLOTAGENS DE PLANTAS IMPRESSÕES </t>
  </si>
  <si>
    <t>PLACA DE OBRA EM CHAPA DE AÇO GALVANIZADA, INSTALADA, DIM. 2,00 X 1,50M</t>
  </si>
  <si>
    <t>1.2.4</t>
  </si>
  <si>
    <t>1.2.5</t>
  </si>
  <si>
    <t>1.2.6</t>
  </si>
  <si>
    <t>TXKM</t>
  </si>
  <si>
    <r>
      <rPr>
        <b/>
        <u/>
        <sz val="10"/>
        <rFont val="Arial Narrow"/>
        <family val="2"/>
      </rPr>
      <t>FRETE PARA CONTEINERS (2,3TON X Nº DE CONTEINERS X (DMT 15KM  IDA + 15KM VOLVA)</t>
    </r>
    <r>
      <rPr>
        <sz val="10"/>
        <rFont val="Arial Narrow"/>
        <family val="2"/>
      </rPr>
      <t xml:space="preserve">
TRANSPORTE COM CAMINHÃO CARROCERIA COM GUINDAUTO (MUNCK),  MOMENTO MÁXIMO DE CARGA 11,7 TM, EM VIA URBANA PAVIMENTADA, DMT ATÉ 30KM (UNIDADE: TXKM). AF_07/2020</t>
    </r>
  </si>
  <si>
    <t>1.2.7</t>
  </si>
  <si>
    <t>IMPLANTAÇÃO</t>
  </si>
  <si>
    <t>ENCARREGADO GERAL DE OBRAS COM ENCARGOS COMPLEMENTARES</t>
  </si>
  <si>
    <t>MES</t>
  </si>
  <si>
    <r>
      <t xml:space="preserve">UNIDADE OPERACIONAL: </t>
    </r>
    <r>
      <rPr>
        <b/>
        <sz val="10"/>
        <color indexed="12"/>
        <rFont val="Arial"/>
        <family val="2"/>
      </rPr>
      <t>SENAI RONDONOPOLIS</t>
    </r>
  </si>
  <si>
    <t>1.3</t>
  </si>
  <si>
    <t>SERVIÇOS COMPLEMENTARES</t>
  </si>
  <si>
    <t>LOCACAO DE ANDAIME METALICO TUBULAR DE ENCAIXE, TIPO DE TORRE, COM LARGURA DE 1 ATE 1,5 M E ALTURA DE *1,00* M (INCLUSO SAPATAS FIXAS OU RODIZIOS)</t>
  </si>
  <si>
    <t xml:space="preserve">MXMES </t>
  </si>
  <si>
    <t>MONTAGEM E DESMONTAGEM DE ANDAIME TUBULAR TIPO TORRE (EXCLUSIVE ANDAIME E LIMPEZA). AF_11/2017</t>
  </si>
  <si>
    <t>M</t>
  </si>
  <si>
    <t>REMOÇÃO DE TELHAS, DE FIBROCIMENTO, METÁLICA E CERÂMICA, DE FORMA MANUAL, SEM REAPROVEITAMENTO. AF_12/2017</t>
  </si>
  <si>
    <t>BOTA FORA DE MATERIAL DESCARTADO, D.M.T. = 10 km - (CARGA, TRANSPORTE E DESCARGA MECÂNICA)</t>
  </si>
  <si>
    <t>M3</t>
  </si>
  <si>
    <t>2.1</t>
  </si>
  <si>
    <t>2.1.1</t>
  </si>
  <si>
    <t>2.1.2</t>
  </si>
  <si>
    <t>BLOCO C</t>
  </si>
  <si>
    <t>TRANSPORTE HORIZONTAL MANUAL, DE TELHA TERMOACÚSTICA OU TELHA DE AÇO ZINCADO (UNIDADE: M2XKM). AF_07/2019</t>
  </si>
  <si>
    <t>M2XKM</t>
  </si>
  <si>
    <t>BLOCO D</t>
  </si>
  <si>
    <t>3.1</t>
  </si>
  <si>
    <t>3.1.1</t>
  </si>
  <si>
    <t>3.1.2</t>
  </si>
  <si>
    <t>3.1.3</t>
  </si>
  <si>
    <t>CALHA EM CHAPA DE AÇO GALVANIZADO NÚMERO 24, DESENVOLVIMENTO DE 33 CM, INCLUSO TRANSPORTE VERTICAL. AF_07/2019</t>
  </si>
  <si>
    <t>TUBO PVC, SERIE NORMAL, ESGOTO PREDIAL, DN 75 MM, FORNECIDO E INSTALADO EM RAMAL DE DESCARGA OU RAMAL DE ESGOTO SANITÁRIO. AF_12/2014</t>
  </si>
  <si>
    <t>RETIRADA DE CALHAS METÁLICAS (CONSIDERADO AS MESMAS HORAS DE OPERÁRIOS PARA A MONTAGEM DE CALHA NOVA DO SERVIÇO 72105)</t>
  </si>
  <si>
    <t>CALHA EM CHAPA DE AÇO GALVANIZADO NÚMERO 24, DESENVOLVIMENTO DE 50 CM, INCLUSO TRANSPORTE VERTICAL. AF_07/2019</t>
  </si>
  <si>
    <t>REINSTALAÇÃO DE TELHAS METÁLICAS</t>
  </si>
  <si>
    <t>REMOÇÃO DE TUBULAÇÕES (TUBOS E CONEXÕES) DE ÁGUAS PLUVIAS, DE FORMA MANUAL, SEM REAPROVEITAMENTO. AF_12/2017</t>
  </si>
  <si>
    <t>TUBO PVC, SÉRIE R, ÁGUA PLUVIAL, DN 150 MM, FORNECIDO E INSTALADO EM CONDUTORES VERTICAIS DE ÁGUAS PLUVIAIS. AF_12/2014</t>
  </si>
  <si>
    <t>DEMOLIÇÃO DE PAVIMENTO INTERTRAVADO, DE FORMA MANUAL, COM REAPROVEITAMENTO. AF_12/2017</t>
  </si>
  <si>
    <t>REASSENTAMENTO DE BLOCOS RETANGULAR PARA PISO INTERTRAVADO, ESPESSURA DE 6 CM, EM CALÇADA, COM REAPROVEITAMENTO DOS BLOCOS RETANGULAR. AF_12/2020</t>
  </si>
  <si>
    <t>CALHAS SOB JUNTAS DE DILATAÇÃO DOS CORREDORES DE 03 PAVIMENTOS</t>
  </si>
  <si>
    <t>JOELHO 45 GRAUS, PVC, SERIE R, ÁGUA PLUVIAL, DN 75 MM, JUNTA ELÁSTICA, FORNECIDO E INSTALADO EM RAMAL DE ENCAMINHAMENTO. AF_12/2014</t>
  </si>
  <si>
    <t>LUVA SIMPLES, PVC, SERIE R, ÁGUA PLUVIAL, DN 75 MM, JUNTA ELÁSTICA, FORNECIDO E INSTALADO EM CONDUTORES VERTICAIS DE ÁGUAS PLUVIAIS. AF_12/2014</t>
  </si>
  <si>
    <t>JUNÇÃO SIMPLES, PVC, SERIE R, ÁGUA PLUVIAL, DN 100 X 75 MM, JUNTA ELÁSTICA, FORNECIDO E INSTALADO EM CONDUTORES VERTICAIS DE ÁGUAS PLUVIAIS. AF_12/2014</t>
  </si>
  <si>
    <t>DEMOLIÇÃO DE ARGAMASSAS, DE FORMA MANUAL, SEM REAPROVEITAMENTO. AF_12/2017</t>
  </si>
  <si>
    <t>LOCACAO DE ANDAIME METALICO TIPO FACHADEIRO, LARGURA DE 1,20 M, ALTURA POR PECA DE 2,0 M, INCLUINDO SAPATAS E ITENS NECESSARIOS A INSTALACAO</t>
  </si>
  <si>
    <t>M2XMES</t>
  </si>
  <si>
    <t>MONTAGEM E DESMONTAGEM DE ANDAIME MODULAR FACHADEIRO, COM PISO METÁLICO, PARA EDIFICAÇÕES COM MÚLTIPLOS PAVIMENTOS (EXCLUSIVE ANDAIME E LIMPEZA). AF_11/2017</t>
  </si>
  <si>
    <t>EMBOÇO OU MASSA ÚNICA EM ARGAMASSA TRAÇO 1:2:8, PREPARO MECÂNICO COM BETONEIRA 400 L, APLICADA MANUALMENTE EM PANOS CEGOS DE FACHADA (SEM PRESENÇA DE VÃOS), ESPESSURA DE 25 MM. AF_06/2014</t>
  </si>
  <si>
    <t>TROCA TELHAS AMASSADAS SOBRE ESCADARIA</t>
  </si>
  <si>
    <r>
      <t xml:space="preserve">TELHAMENTO COM TELHA DE AÇO GALVALUME, PRÉPINTADO NA FACE SUPERIOR NA COR BRANCA, </t>
    </r>
    <r>
      <rPr>
        <b/>
        <u/>
        <sz val="10"/>
        <rFont val="Arial Narrow"/>
        <family val="2"/>
      </rPr>
      <t>E = 0,65 MM</t>
    </r>
    <r>
      <rPr>
        <sz val="10"/>
        <rFont val="Arial Narrow"/>
        <family val="2"/>
      </rPr>
      <t>, COM ATÉ 2 ÁGUAS, DISTÂNCIA MÁXIMA ENTRE TRAPÉZIOS DE 196MM, ALTURA MÍNIMA DO TRAPÉZIO H=36MM, INCLUSO IÇAMENTO. REF.TP40,  ISOESTE  OU SIMILAR</t>
    </r>
  </si>
  <si>
    <r>
      <t xml:space="preserve">TELHAMENTO COM TELHA CURVA METÁLICA GALVALUME ESPESSURA </t>
    </r>
    <r>
      <rPr>
        <b/>
        <u/>
        <sz val="10"/>
        <rFont val="Arial Narrow"/>
        <family val="2"/>
      </rPr>
      <t>E=0,65MM</t>
    </r>
    <r>
      <rPr>
        <sz val="10"/>
        <rFont val="Arial Narrow"/>
        <family val="2"/>
      </rPr>
      <t>, COM RAIO DE CURVATURA IGUAL OU SUPERIOR A 19,50M (RAIO A SER CONFERIDO IN-LOCO), PRÉ-PINTADA NA COR BRANCA NA FACE SUPERIOR, DISTÂNCIA MÁXIMA ENTRE TRAPÉZIOS DE 171MM, ALTURA MÍNIMA DO TRAPÉZIO H=25MM, INCLUSO IÇAMENTO, REF. ARCELOR MITTAL MODELO LR 25 OU SIMILAR</t>
    </r>
  </si>
  <si>
    <t>APLICAÇÃO DE SELANTE SELANTE TIPO VEDA CALHA, NOS RUFOS E CALHAS</t>
  </si>
  <si>
    <t>DEMOLIÇÃO DE RODAPÉ DE PORDELANATO DE FORMA MANUAL, SEM REAPROVEITAMENTO. AF_12/2017</t>
  </si>
  <si>
    <t>RODAPÉ DE PISO PORCELANATO POLIDO RET. ALTURA DE 10 CM , ASSENTADO COM ARGAMASSA AC III, INCLUSIVE REJUNTAMENTO</t>
  </si>
  <si>
    <t>BLOCO A</t>
  </si>
  <si>
    <t>TROCA DE PORTA DE VIDRO TEMPERADO E BARRA ANTIPANICO</t>
  </si>
  <si>
    <t xml:space="preserve">PAR   </t>
  </si>
  <si>
    <t>PORTA DE VIDRO TEMPERADO DE DUAS FOLHAS DE ABRIR 1,50X2,10M FUMÊ  ESP.10MM,  COM MOLA HIDRÁULICA NAS 02 FOLHAS, FERRAGENS CROMADAS E FIXAÇÕES EM PAREDES, PISOS E FORROS CONFORME NORMAS DO FABRICANTE PARA PERFEITO USO E FUNCIONAMENTO</t>
  </si>
  <si>
    <t>COBERTURA DA PASSARELA ENTRE BLOCO B E BLOCO C</t>
  </si>
  <si>
    <t>TROCA DE COBERTURA</t>
  </si>
  <si>
    <t>3.1.4</t>
  </si>
  <si>
    <t>3.1.5</t>
  </si>
  <si>
    <t>3.1.6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</si>
  <si>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</si>
  <si>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</si>
  <si>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</si>
  <si>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</si>
  <si>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</si>
  <si>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</si>
  <si>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</si>
  <si>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</si>
  <si>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</si>
  <si>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4.3.1</t>
  </si>
  <si>
    <t>APLICAÇÃO DE SELANTE ELÁSTICO, MONOCOMPONENTE, À BASE DE POLIURETANO, CAPACIDADE DE MOVIMENTAÇÃO DE 35%, RESISTENTE AO INTEMPERISMO E AO ENVELHECIMENTO, EM JUNTAS DE 25MM DE DESPESSURA E PROFUNDIDADE DE 12MM,  INCLUSIVE DELIMITADOR DE PROFUNDIDADE EM TUBO DE ESPUMA DE POLIETILENO EXPANDIDO FLEXIVEL 30MM, APLICADO NO INTERIOR DA JUNTA DE DILATAÇÃO</t>
  </si>
  <si>
    <t>FORNECIMENTO E INSTALAÇÃO DE PERFIL DE ALUMINIO ANODIZADO NATURAL, LARGURA 100MM E=2MM PARA COBERTURA DA JUNTA DE DITALAÇÃO, FIXADO COM SILICONE SOMENTE EM UM LADO DA JUNTA, DEIXANDO O OUTRO LADO LIVRE PARA MOVIMENTAÇÃO</t>
  </si>
  <si>
    <t>FORNECIMENTO E INSTALAÇÃO DE CANTONEIRA 50X50MM E=2MM DE ALUMINIO ANODIZADO NATURAL COBERTURA DA JUNTA DE DITALAÇÃO, FIXADO COM SILICONE SOMENTE EM UM LADO DA JUNTA, DEIXANDO O OUTRO LADO LIVRE PARA MOVIMENTAÇÃO</t>
  </si>
  <si>
    <t>FORNECIMENTO E INSTALAÇÃO DE PERFIL DE ALUMINIO ANODIZADO NATURAL, LARGURA 70MM E=2MM PARA COBERTURA DA JUNTA DE DITALAÇÃO, FIXADO COM SILICONE SOMENTE EM UM LADO DA JUNTA, DEIXANDO O OUTRO LADO LIVRE PARA MOVIMENTAÇÃO</t>
  </si>
  <si>
    <t>FORROS - SUBSTITUIÇÃO DE PLACAS DE FORROS DANIFICADAS</t>
  </si>
  <si>
    <t>FORNECIMENTO E INSTALAÇÃO DE PLACA DE FORRO ACÚSTICO DE FIBRA MINERAL 625 MM X 625 MM TEGULAR, INSTALADO EM ESTRUTURA JÁ EXISTENTE</t>
  </si>
  <si>
    <t>RUFO DE CHAPA DE AÇO GALVANIZADO Nº 24 DESENVOLVIMENTO 50 CM</t>
  </si>
  <si>
    <t>RUFO DE CHAPA DE AÇO GALVANIZADO Nº 24 DESENVOLVIMENTO 70 CM</t>
  </si>
  <si>
    <t>RUFO DE CHAPA DE AÇO GALVANIZADO Nº 24 DESENVOLVIMENTO 100 CM</t>
  </si>
  <si>
    <t>RUFO DE CHAPA DE AÇO GALVANIZADO Nº 24 DESENVOLVIMENTO 120 CM</t>
  </si>
  <si>
    <t>PINTURA</t>
  </si>
  <si>
    <r>
      <t xml:space="preserve">APLICAÇÃO MANUAL DE PINTURA COM TINTA LÁTEX PVA EM PAREDES, DUAS DEMÃOS. AF_06/2014
</t>
    </r>
    <r>
      <rPr>
        <b/>
        <u/>
        <sz val="10"/>
        <rFont val="Arial Narrow"/>
        <family val="2"/>
      </rPr>
      <t>NAS PAREDES QUE FORAM CORRIGIDOS AS JUNTAS E RODAPÉS</t>
    </r>
  </si>
  <si>
    <r>
      <t xml:space="preserve">APLICAÇÃO E LIXAMENTO DE MASSA LÁTEX EM PAREDES, UMA DEMÃO. AF_06/2014
</t>
    </r>
    <r>
      <rPr>
        <b/>
        <u/>
        <sz val="10"/>
        <rFont val="Arial Narrow"/>
        <family val="2"/>
      </rPr>
      <t>30% DA ÁREA PINTADA</t>
    </r>
  </si>
  <si>
    <r>
      <t xml:space="preserve">ENDEREÇO: </t>
    </r>
    <r>
      <rPr>
        <b/>
        <sz val="10"/>
        <color indexed="12"/>
        <rFont val="Arial"/>
        <family val="2"/>
      </rPr>
      <t>Rua Ademir de Jesus Ribeiro, 3.147, Parque Universitário, CEP 78.750-550, Rondonópolis-MT</t>
    </r>
  </si>
  <si>
    <t>RUFO DE CHAPA DE AÇO GALVANIZADO Nº 24 DESENVOLVIMENTO 30 CM</t>
  </si>
  <si>
    <t>RUFOS EM PLATIBANDAS COBRINDO AS CALHAS E RUFOS EXISTENTES</t>
  </si>
  <si>
    <r>
      <t xml:space="preserve">APLICAÇÃO DE FUNDO SELADOR ACRÍLICO EM PAREDES, UMA DEMÃO. AF_06/2014
</t>
    </r>
    <r>
      <rPr>
        <b/>
        <u/>
        <sz val="10"/>
        <rFont val="Arial Narrow"/>
        <family val="2"/>
      </rPr>
      <t>FACES INTERNAS DAS PLATIBANDAS DA COBERTURA</t>
    </r>
  </si>
  <si>
    <r>
      <t xml:space="preserve">APLICAÇÃO MANUAL DE PINTURA COM TINTA LÁTEX ACRÍLICA EM PAREDES, DUAS DEMÃOS. AF_06/2014
</t>
    </r>
    <r>
      <rPr>
        <b/>
        <u/>
        <sz val="10"/>
        <rFont val="Arial Narrow"/>
        <family val="2"/>
      </rPr>
      <t>FACES INTERNAS DAS PLATIBANDAS DA COBERTURA</t>
    </r>
  </si>
  <si>
    <t>EMBUTIMENTO DE RUFO EM ALVENARIA EXISTENTE, COM RASGO DE REBOCO</t>
  </si>
  <si>
    <t>APLICAÇÃO MANUAL DE PINTURA COM TINTA LÁTEX ACRÍLICA EM PAREDES, DUAS DEMÃOS. AF_06/2014</t>
  </si>
  <si>
    <t>3.3</t>
  </si>
  <si>
    <t>PINTURA INTERNA DAS SALAS DE AULA DO PAVIMENTO SUPERIOR LADO AFETADO PELAS INFILTRAÇÕES</t>
  </si>
  <si>
    <t>TAXAS DO CREA - REGISTRO DE ART`S DE EXECUÇÃO (2)
ENG CIVIL E MECANICO DA LINHA DE VIDA E ANDAIMES</t>
  </si>
  <si>
    <t>BARRA ANTIPANICO DUPLA, PARA PORTA DE VIDRO TEMPERADO, COR PRETA</t>
  </si>
  <si>
    <t>REMOÇÃO DE PORTA DE VIDRO TEMPERADO EXISTENTE</t>
  </si>
  <si>
    <t>2.1.3</t>
  </si>
  <si>
    <t>REMOÇÃO DE TELHAS, DE FIBROCIMENTO, METÁLICA E CERÂMICA, DE FORMA MANUAL</t>
  </si>
  <si>
    <t>FORRO DAS SALAS DE AULA DO PAVIMENTO SUPERIOR LADO AFETADO PELAS INFILTRAÇÕES</t>
  </si>
  <si>
    <t>REMOÇÃO DE FORROS DE DRYWALL, PVC E FIBROMINERAL, DE FORMA MANUAL, SEM REAPROVEITAMENTO. AF_12/2017</t>
  </si>
  <si>
    <t>ELABORAÇÃO DE PROJETO DE ANDAIMES POR ENGENHEIRO MECANICO</t>
  </si>
  <si>
    <t>EXECUÇÃO DE LINHA DE VIDA COM CABO DE AÇO, BRAÇOS E GANCHOS NECESSÁRIOS (4 REUTILIZAÇÕES), CONFORME PROJETO DE LINHA DE VIDA ELABORADO PELA EXECUTORA E ATENDENDO AS DIRETRIZES NORMATIVAS</t>
  </si>
  <si>
    <t>BLOCO B</t>
  </si>
  <si>
    <t>3.1.7</t>
  </si>
  <si>
    <t>3.1.8</t>
  </si>
  <si>
    <t>3.1.9</t>
  </si>
  <si>
    <t>3.1.10</t>
  </si>
  <si>
    <t>3.1.11</t>
  </si>
  <si>
    <t>4.1.6</t>
  </si>
  <si>
    <t>2.2</t>
  </si>
  <si>
    <t>RESUMO</t>
  </si>
  <si>
    <t>FORNECIMENTO E INSTALAÇÃO DE PLACA DE FORRO ACÚSTICO DE FIBRA MINERAL 625 MM X 625 MM BORDA RETA, INSTALADO EM ESTRUTURA JÁ EXISTENTE</t>
  </si>
  <si>
    <t>3.2</t>
  </si>
  <si>
    <t>3.2.1</t>
  </si>
  <si>
    <t>2.2.1</t>
  </si>
  <si>
    <t>3.2.2</t>
  </si>
  <si>
    <t>2.2.2</t>
  </si>
  <si>
    <t>FORRO DE PVC BRANCO, MATERIAL NÃO RECICLADO, ESP. 10MM, INCL. ESTRUTURA PARA FIXAÇÃO EM METALON GALVANIZADO E RODA-FORRO, INCLUSIVE NIVELAMENTO DE ESTRUTURA QUE POSSA ESTAR DANIFICADA</t>
  </si>
  <si>
    <t>TRATAMENTO DE JUNTA DE DILATAÇÃO JUNTO AOS RODAPÉS DAS SALAS DE AULA</t>
  </si>
  <si>
    <t>TRATAMENTO DE JUNTA DE DILATAÇÃO DE PAREDES JUNTO AOS PILARES/PAREDES DAS SALAS DE AULA E CORREDOR</t>
  </si>
  <si>
    <t>TRATAMENTO DE JUNTA DE DILATAÇÃO FACHADA DO ESTACIONAMENTO</t>
  </si>
  <si>
    <r>
      <t xml:space="preserve">PINTURA COM TINTA ALQUÍDICA DE ACABAMENTO (ESMALTE SINTÉTICO ACETINADO) APLICADA A ROLO OU PINCEL SOBRE PAREDES (02 DEMÃOS).
</t>
    </r>
    <r>
      <rPr>
        <b/>
        <u/>
        <sz val="10"/>
        <rFont val="Arial Narrow"/>
        <family val="2"/>
      </rPr>
      <t>NAS PAREDES DOS BEBEDOUROS</t>
    </r>
  </si>
  <si>
    <r>
      <t xml:space="preserve">OBRA: </t>
    </r>
    <r>
      <rPr>
        <b/>
        <sz val="10"/>
        <color indexed="12"/>
        <rFont val="Arial"/>
        <family val="2"/>
      </rPr>
      <t>CONTRATAÇÃO DE EMPRESA ESPECIALIZADA PARA REFORMA DOS BLOCOS A, B, C, D e E, E EXECUÇÃO DO SISTEMA DO CIRCUITO FECHADO DE TV (CFTV) DE TODA A UNIDADE, COM FORNECIMENTO DE MATERIAL E MÃO DE OBRA</t>
    </r>
  </si>
  <si>
    <t>CIRCUITO FECHADO DE TV (CFTV)</t>
  </si>
  <si>
    <t>CRONOGRAMA FÍSICO FINANCEIRO</t>
  </si>
  <si>
    <t>Revisão:     
02</t>
  </si>
  <si>
    <t>VALOR:</t>
  </si>
  <si>
    <t>RESPONSÁVEL TÉCNICO</t>
  </si>
  <si>
    <t>CRONOGRAMA FÍSICO-FINANCEIRO - OBRA:</t>
  </si>
  <si>
    <t>ETAPA TOTAL</t>
  </si>
  <si>
    <t>30 DIAS</t>
  </si>
  <si>
    <t>60 DIAS</t>
  </si>
  <si>
    <t>90 DIAS</t>
  </si>
  <si>
    <t>120 DIAS</t>
  </si>
  <si>
    <t xml:space="preserve">TOTAL </t>
  </si>
  <si>
    <t>(R$)</t>
  </si>
  <si>
    <t>(%)</t>
  </si>
  <si>
    <t>TOTAL</t>
  </si>
  <si>
    <t>TOTAL ACUMULADO</t>
  </si>
  <si>
    <r>
      <t xml:space="preserve">UNIDADE OPERACIONAL: </t>
    </r>
    <r>
      <rPr>
        <b/>
        <sz val="10"/>
        <color rgb="FF0000FF"/>
        <rFont val="Arial"/>
        <family val="2"/>
      </rPr>
      <t>SENAI RONDONÓPOLIS</t>
    </r>
  </si>
  <si>
    <t>SPN-FF-004</t>
  </si>
  <si>
    <t>Folha:          1 de 1</t>
  </si>
  <si>
    <t>Vigência: 07/10/19</t>
  </si>
  <si>
    <t>Vigência: 
07/10/19</t>
  </si>
  <si>
    <t>1.3.1</t>
  </si>
  <si>
    <t>1.3.2</t>
  </si>
  <si>
    <t>6.1</t>
  </si>
  <si>
    <t>FORNECIMENTO DE EQUIPAMENTOS DE CFTV</t>
  </si>
  <si>
    <t>6.1.1</t>
  </si>
  <si>
    <t>Câmera DOME HD Digital IP 1M de 20metros, Sensor de imagem CMOS, Lente: focal fixa podendo variar de 2,8 a 4,5mm, Ângulo de abertura Horizontal podendo variar de 75º a 90º, Ângulo de abertura Vertical podendo variar de 40º a 60º, Resolução: 1,0M (1280 X 720 Pixels), Infra-vermelho: mín. 20m, Day/Night automático, Instalação Interna, Controle de foco manual, Identificação da Câmera: própria câmera ou NVR, Compensação de luz de fundo automática, Sensor de movimento, Balanço de branco automático, Conexão RJ-45, Proteção contra Surto de Tensão, Alimentação elétrica: 12VDC. (Referência: Intelbras VIP 1120 D G2 ou Similar)</t>
  </si>
  <si>
    <t xml:space="preserve">UN </t>
  </si>
  <si>
    <t>6.1.2</t>
  </si>
  <si>
    <t>Câmera BULLET HD Digital IP 1M de 30metros , Sensor de imagem CMOS, Lente: Varifocal de 2,8 a 12mm, Ângulo de abertura Horizontal variável de 23º a 64º, Ângulo de abertura Vertical variável de 12º a 34º, Resolução: 1,0M (1280 X 720 Pixels), Infra-vermelho: mín. 30m, Day/Night automático, Instalação Externa c/ grau de Proteção IP 66, Controle de foco manual, Identificação da Câmera: própria câmera ou NVR, Compensação de luz de fundo automática, Sensor de movimento, Balanço de branco automático, Conexão RJ-45, Proteção contra Surto de Tensão, Alimentação elétrica: 12VDC. (Referência: Intelbras VIP 1130 VF G2 ou Similar)</t>
  </si>
  <si>
    <t>6.1.3</t>
  </si>
  <si>
    <t>DISPOSITIVO DE GRAVAÇÃO DIGITAL DE VÍDEO EM REDE (NVR) COM 16 CANAIS PARA CÂMERAS IP, CONEXÃO EM REDE PORTA ETHERNET RJ45(10/100/1.000 MBPS), 10 USUÁRIOS, ACESSIBILIDADE DE CELULAR, INTERFACE DE CONEXÃO DE VÍDEO COM 1HDMI + 1VGA, RESOLUÇÃO DA SAÍDA DE VÍDEO: 3.840 × 2.160, 1.920 × 1.080, 1.280 × 1.024, 1.280 × 720, 1.024 × 768, ARMAZENAMENTO ATÉ 2 HDS SATA 3. DEVE SER DO MESMO FABRICANTE DAS CÂMERAS DE VÍDEO A FIM DE ASSEGURAR MAIOR COMPATIBILIDADE E QUALIDADE DO SISTEMA; GARANTIA DE 01 ANO CONTRA DEFEITOS DE FABRICAÇÃO COM ASSISTÊNCIA “ON SITE”. - (REFERÊNCIA: NVD 3316 INTELBRAS OU SIMILAR).</t>
  </si>
  <si>
    <t>6.1.4</t>
  </si>
  <si>
    <t>Disco Rígido 8 TB, compatível com o Gravador, com 3 anos de garantia. - (Referência: WD81PURZ Intelbras ou Similar).</t>
  </si>
  <si>
    <t>6.1.5</t>
  </si>
  <si>
    <t>Switch 8 Portas Ethernet RJ45(10/100 Mbps) - (Referência: SF 800 Q+ Intelbras ou Similar).</t>
  </si>
  <si>
    <t>6.1.6</t>
  </si>
  <si>
    <t>Switch 16 Portas Ethernet RJ45(10/100 Mbps) - (Referência: SF1600 Q+ Intelbras ou Similar).</t>
  </si>
  <si>
    <t>6.1.7</t>
  </si>
  <si>
    <t>Fonte chaveada função NOBREAK, tensão de entrada 100 - 240VAC, tensão de saída 12VDC, corrente de saída 5A</t>
  </si>
  <si>
    <t>6.1.8</t>
  </si>
  <si>
    <t>Fonte chaveada função NOBREAK, tensão de entrada 100 - 240VAC, tensão de saída 12VDC, corrente de saída 10A</t>
  </si>
  <si>
    <t>6.1.9</t>
  </si>
  <si>
    <t>Fonte chaveada função NOBREAK, tensão de entrada 100 - 240VAC, tensão de saída 12VDC, corrente de saída 15A</t>
  </si>
  <si>
    <t>6.1.10</t>
  </si>
  <si>
    <t>Bateria selada, 12V - 7Ah</t>
  </si>
  <si>
    <t>6.1.11</t>
  </si>
  <si>
    <t>NOBREAK DE ENERGIA ELÉTRICA - 1000VA - Tensão de Alimentação 127/220VAC, Tensão de Saída 127/220VAC</t>
  </si>
  <si>
    <t>6.1.12</t>
  </si>
  <si>
    <t>NOBREAK DE ENERGIA ELÉTRICA - 3000VA - Tensão de Alimentação 127/220VAC, Tensão de Saída 127/220VAC</t>
  </si>
  <si>
    <t>6.1.13</t>
  </si>
  <si>
    <t>MONITOR PROFISSIONAL DE LED FULL HD, TAMANHO DIAGONAL DA TELA 24", TIPO: PAINEL DIRETO DE LED 60HZ, RESOLUÇÃO: FULL HD 1920X1080 (16: 9), CONTRASTE: 100.000.000:1, TEMPO DE RESPOSTA: 5 MS, PROPORÇÃO DA TELA: 16: 9, ÁREA ATIVA DO DISPLAY: 53.1 X 29.9 CM, TIPO DE PAINEL: TWISTED NEMATIC FILM (TN FILM), RESOLUÇÃO MÁXIMA E TAXA DE ATUALIZAÇÃO: FULL HD 1920 X 1080 @ 60 HZ, BRILHO: 250 CD/M2, ÂNGULO DE VISÃO: 170° (HORIZONTAL) E 160° (VERTICAL), CORES: 16,7 MILHÕES, BITS: 6-BIT + HI-FRC, SINAIS DE ENTRADA: 1 - VGA / 1 - DVI / 1 - HDMI, FURAÇÃO VESA PARA SUPORTE: 100 X 100 MM, ÂNGULO AJUSTÁVEL DE EXIBIÇÃO, ÂNGULO DE INCLINAÇÃO: -5º PARA 25º, FONTE DE ENERGIA (100 V ? 240 V): INTERNA, GARANTIA: GARANTIA LIMITADA DE 1 ANO - (REFERÊNCIA: ACER MODELO V246HL OU SIMILAR).</t>
  </si>
  <si>
    <t>6.2</t>
  </si>
  <si>
    <t>FORNECIMENTO E INSTALAÇÃO DE MATERIAIS DE MULTIMÍDIA</t>
  </si>
  <si>
    <t>6.2.1</t>
  </si>
  <si>
    <t>Fornecimento e Instalação de Abraçadeira de aço, tipo D, 3/4", com cunha</t>
  </si>
  <si>
    <t>6.2.2</t>
  </si>
  <si>
    <t>Fornecimento e Instalação de Abraçadeira de aço, tipo D, 1", com cunha</t>
  </si>
  <si>
    <t>6.2.3</t>
  </si>
  <si>
    <t>Fornecimento e Instalação de Anel organizador de cabos Tipo abraçadeira velcro</t>
  </si>
  <si>
    <t>6.2.4</t>
  </si>
  <si>
    <t>Fornecimento e Instalação de Box Reto p/ Eletroduto 3/4"</t>
  </si>
  <si>
    <t>6.2.5</t>
  </si>
  <si>
    <t>Fornecimento e Instalação de Box Reto p/ Eletroduto 1"</t>
  </si>
  <si>
    <t>6.2.6</t>
  </si>
  <si>
    <t>Fornecimento e Instalação de Bucha e Arruela alumínio fundido para eletroduto (zamak) 3/4"</t>
  </si>
  <si>
    <t>6.2.7</t>
  </si>
  <si>
    <t>Fornecimento e Instalação de Bucha / Parafuso S6</t>
  </si>
  <si>
    <t>6.2.8</t>
  </si>
  <si>
    <t>Fornecimento e Instalação de Bucha / Parafuso S8</t>
  </si>
  <si>
    <t>6.2.9</t>
  </si>
  <si>
    <t>Fornecimento e Instalação de Trilho DIN 35mm</t>
  </si>
  <si>
    <t>6.2.10</t>
  </si>
  <si>
    <t>Fornecimento e Instalação de Vergalhão galvanizado rosca total 1/4"</t>
  </si>
  <si>
    <t>6.2.11</t>
  </si>
  <si>
    <t>Fornecimento e Instalação de Condulete de alumínio, tipo X, p/ eletroduto 3/4-1"</t>
  </si>
  <si>
    <t>6.2.12</t>
  </si>
  <si>
    <t>Fornecimento e Instalação de Tampa Cega p/ condulete de alumínio 3/4-1"</t>
  </si>
  <si>
    <t>6.2.13</t>
  </si>
  <si>
    <t>DISJUNTOR BIPOLAR TIPO DIN, CORRENTE NOMINAL DE 16A - FORNECIMENTO E INSTALAÇÃO. AF_10/2020</t>
  </si>
  <si>
    <t>6.2.14</t>
  </si>
  <si>
    <t>Fornecimento e Instalação de Dispositivo DPS, 1 polo, 175 V, 45 kA</t>
  </si>
  <si>
    <t>6.2.15</t>
  </si>
  <si>
    <t>Fornecimento e Instalação de Cabo de Cobre Flexível Isol. Termoplastico Anti-chama 750V - 2,5 mm² (TP Sintenax Pirelli ou Similar)</t>
  </si>
  <si>
    <t>6.2.16</t>
  </si>
  <si>
    <t>Fornecimento e Instalação de Cabo de Cobre Flexível Isol. Termoplastico Anti-chama 750V - 4 mm² (TP Sintenax Pirelli ou Similar)</t>
  </si>
  <si>
    <t>6.2.17</t>
  </si>
  <si>
    <t>ELETRODUTO RÍGIDO ROSCÁVEL, PVC, DN 25 MM (3/4"), PARA CIRCUITOS TERMINAIS, INSTALADO EM PAREDE - FORNECIMENTO E INSTALAÇÃO. AF_12/2015</t>
  </si>
  <si>
    <t>6.2.18</t>
  </si>
  <si>
    <t>ELETRODUTO DE AÇO GALVANIZADO, CLASSE LEVE, DN 20 MM (3/4), APARENTE, INSTALADO EM PAREDE - FORNECIMENTO E INSTALAÇÃO. AF_11/2016_P</t>
  </si>
  <si>
    <t>6.2.19</t>
  </si>
  <si>
    <t>ELETRODUTO DE AÇO GALVANIZADO, CLASSE LEVE, DN 25 MM (1), APARENTE, INSTALADO EM PAREDE - FORNECIMENTO E INSTALAÇÃO. AF_11/2016_P</t>
  </si>
  <si>
    <t>6.2.20</t>
  </si>
  <si>
    <t>ELETRODUTO FLEXÍVEL CORRUGADO, PEAD, DN 50 (1 ½)  - FORNECIMENTO E INSTALAÇÃO. AF_04/2016</t>
  </si>
  <si>
    <t>6.2.21</t>
  </si>
  <si>
    <t>Fornecimento e Instalação de Eletroduto metálico flexivel, com proteção em PVC preto (sealtubo) - 3/4"</t>
  </si>
  <si>
    <t>6.2.22</t>
  </si>
  <si>
    <t>CAIXA ENTERRADA ELÉTRICA RETANGULAR, EM ALVENARIA COM TIJOLOS CERÂMICOS MACIÇOS, FUNDO COM BRITA, DIMENSÕES INTERNAS: 0,3X0,3X0,3 M. AF_12/2020</t>
  </si>
  <si>
    <t>6.2.23</t>
  </si>
  <si>
    <t>Fornecimento e Instalação de Quadro de distribuição de sobrepor, metálica, tratamento anticorrosivo, espelho interno, porta e trinco, pintura pó polyester/epoxi, aço, IP-54, dimensões 400x300x200mm (Marca Cemar ou similar)</t>
  </si>
  <si>
    <t>6.2.24</t>
  </si>
  <si>
    <t>Fornecimento e Instalação de Arame Aço Galvanizado 18 Bwg, 1,24mm (0,009 Kg/M)</t>
  </si>
  <si>
    <t>6.2.25</t>
  </si>
  <si>
    <t>LUVA PARA ELETRODUTO, PVC, ROSCÁVEL, DN 25 MM (3/4"), PARA CIRCUITOS TERMINAIS, INSTALADA EM PAREDE - FORNECIMENTO E INSTALAÇÃO. AF_12/2015</t>
  </si>
  <si>
    <t>6.2.26</t>
  </si>
  <si>
    <t>LUVA DE EMENDA PARA ELETRODUTO, AÇO GALVANIZADO, DN 20 MM (3/4''), APARENTE, INSTALADA EM PAREDE - FORNECIMENTO E INSTALAÇÃO. AF_11/2016_P</t>
  </si>
  <si>
    <t>6.2.27</t>
  </si>
  <si>
    <t>LUVA DE EMENDA PARA ELETRODUTO, AÇO GALVANIZADO, DN 25 MM (1''), APARENTE, INSTALADA EM PAREDE - FORNECIMENTO E INSTALAÇÃO. AF_11/2016_P</t>
  </si>
  <si>
    <t>6.2.28</t>
  </si>
  <si>
    <t>Fornecimento e Instalação de Curva de Inversão - 50x50mm Chapa 20, com Tampa</t>
  </si>
  <si>
    <t>6.2.29</t>
  </si>
  <si>
    <t>Fornecimento e Instalação de Eletrocalha perfurada tipo U 50x50 mm, chapa 20, com tampa</t>
  </si>
  <si>
    <t>6.2.30</t>
  </si>
  <si>
    <t>Fornecimento E Instalação de Saída Eletrocalha p/ Eletroduto 3/4-1"</t>
  </si>
  <si>
    <t>6.2.31</t>
  </si>
  <si>
    <t>Fornecimento e Instalação de Suporte vertical p/ eletrocalha metálica 50x50mm</t>
  </si>
  <si>
    <t>6.2.32</t>
  </si>
  <si>
    <t>Fornecimento e Instalação de Tala plana perfurada - 50mm</t>
  </si>
  <si>
    <t>6.2.33</t>
  </si>
  <si>
    <t>Fornecimento e Instalação de Tê horizontal 90° 50x50 mm, com tampa</t>
  </si>
  <si>
    <t>6.2.34</t>
  </si>
  <si>
    <t>Fornecimento e Instalação de Parafuso galvan. cabeça lentilha 1/4x5/8"</t>
  </si>
  <si>
    <t>6.2.35</t>
  </si>
  <si>
    <t>Fornecimento e Instalação de Arruela lisa galvanizada 1/4"</t>
  </si>
  <si>
    <t>6.2.36</t>
  </si>
  <si>
    <t>Fornecimento e Instalação de Porca sextavada galvan. 1/4"</t>
  </si>
  <si>
    <t>6.2.37</t>
  </si>
  <si>
    <t>Fornecimento e Instalação de Cabo de Cobre PP 3x2,5mm²</t>
  </si>
  <si>
    <t>6.2.38</t>
  </si>
  <si>
    <t>Fornecimento e Instalação de Plugue Macho 2P+T 10A Extensão</t>
  </si>
  <si>
    <t>6.2.39</t>
  </si>
  <si>
    <t>Fornecimento e Instalação de Tomada Sobrepor 2P+T 10A PVC Branca - Sistema X</t>
  </si>
  <si>
    <t>6.2.40</t>
  </si>
  <si>
    <t>Fornecimento e Instalação de Canaleta PVC Branca  - 10x20mm</t>
  </si>
  <si>
    <t>6.2.41</t>
  </si>
  <si>
    <t>Fornecimento e Instalação de Cabo UTP-5e (24AWG) - 4 pares</t>
  </si>
  <si>
    <t>6.2.42</t>
  </si>
  <si>
    <t>Fornecimento e Instalação de Cabo UTP-Cat.6 (23AWG) - 4 pares</t>
  </si>
  <si>
    <t>6.2.43</t>
  </si>
  <si>
    <t>Fornecimento e Instalação de Bandeja Frontal 1U x 300mm</t>
  </si>
  <si>
    <t>6.2.44</t>
  </si>
  <si>
    <t>Fornecimento e Instalação de Rack Caixa padrão 19" - porta acrílico fumê 8U x 450 mm</t>
  </si>
  <si>
    <t>6.2.45</t>
  </si>
  <si>
    <t>Fornecimento e Instalação de Rack de Piso padrão 19" - porta acrílico fumê 32U x 570 mm</t>
  </si>
  <si>
    <t>6.2.46</t>
  </si>
  <si>
    <t>Fornecimento e Instalação de Guia de cabos fechado horizontal - 1U</t>
  </si>
  <si>
    <t>6.2.47</t>
  </si>
  <si>
    <t>Fornecimento e Instalação de Patch Cord certificado cat.5e - conexão RJ45 x RJ45 - comp. 1,5m</t>
  </si>
  <si>
    <t>6.2.48</t>
  </si>
  <si>
    <t>Fornecimento e Instalação de Patch panel 24 posições, cat. 5e</t>
  </si>
  <si>
    <t>6.2.49</t>
  </si>
  <si>
    <t>Fornecimento e Instalação de Conector Macho RJ45 - Cat.5e</t>
  </si>
  <si>
    <t>6.2.50</t>
  </si>
  <si>
    <t>Fornecimento e Instalação de Plugue P4 macho bipolar</t>
  </si>
  <si>
    <t>6.2.51</t>
  </si>
  <si>
    <t>Fornecimento e Instalação de Abraçadeira Nylon 390x4,6 mm</t>
  </si>
  <si>
    <t>6.3</t>
  </si>
  <si>
    <t>SERVIÇOS DE INSTALAÇÃO DE EQUIPAMENTOS E ADMINISTRAÇÃO DA OBRA</t>
  </si>
  <si>
    <t>6.3.1</t>
  </si>
  <si>
    <t>SERVIÇOS DE INSTALAÇÃO DOS EQUIPAMENTOS E START UP</t>
  </si>
  <si>
    <t>6.3.2</t>
  </si>
  <si>
    <t>ADMINISTRAÇÃO - ENGENHEIRO ELETRICISTA OU ELETRÔNICO (2 H/DIA - POR 2 MESES)</t>
  </si>
  <si>
    <t>6.3.3</t>
  </si>
  <si>
    <t>ADMINISTRAÇÃO - ENCARREGADO (MÊS - POR 2 MESES)</t>
  </si>
  <si>
    <r>
      <t xml:space="preserve">PRAZO: </t>
    </r>
    <r>
      <rPr>
        <b/>
        <sz val="8"/>
        <color rgb="FF0066FF"/>
        <rFont val="Arial Narrow"/>
        <family val="2"/>
      </rPr>
      <t>120 DIAS</t>
    </r>
  </si>
  <si>
    <t>REF.:</t>
  </si>
  <si>
    <t>SINAPI 03/2021</t>
  </si>
  <si>
    <t>4.3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</si>
  <si>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</si>
  <si>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</si>
  <si>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</si>
  <si>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</si>
  <si>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</si>
  <si>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</si>
  <si>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</si>
  <si>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</si>
  <si>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</si>
  <si>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</si>
  <si>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</si>
  <si>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</si>
  <si>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</si>
  <si>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</si>
  <si>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</si>
  <si>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</si>
  <si>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</si>
  <si>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</si>
  <si>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</si>
  <si>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</si>
  <si>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5.4.4</t>
  </si>
  <si>
    <t>5.4.5</t>
  </si>
  <si>
    <t>5.4.6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</si>
  <si>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</si>
  <si>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</si>
  <si>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</si>
  <si>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</si>
  <si>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</si>
  <si>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</si>
  <si>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</si>
  <si>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</si>
  <si>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</si>
  <si>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</si>
  <si>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</si>
  <si>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5.6.5</t>
  </si>
  <si>
    <t>5.6.6</t>
  </si>
  <si>
    <t>5.7</t>
  </si>
  <si>
    <t>5.7.1</t>
  </si>
  <si>
    <t>5.8</t>
  </si>
  <si>
    <t>5.8.1</t>
  </si>
  <si>
    <t>5.8.2</t>
  </si>
  <si>
    <t>5.8.3</t>
  </si>
  <si>
    <t>5.8.4</t>
  </si>
  <si>
    <t>5.8.5</t>
  </si>
  <si>
    <t>LOTE 01 - ITENS 1 A 5</t>
  </si>
  <si>
    <t>LOTE 02</t>
  </si>
  <si>
    <r>
      <rPr>
        <b/>
        <sz val="16"/>
        <rFont val="Arial Narrow"/>
        <family val="2"/>
      </rPr>
      <t xml:space="preserve">LOTE 01 - </t>
    </r>
    <r>
      <rPr>
        <b/>
        <sz val="10"/>
        <rFont val="Arial Narrow"/>
        <family val="2"/>
      </rPr>
      <t>IMPLANTAÇÃO</t>
    </r>
  </si>
  <si>
    <r>
      <rPr>
        <b/>
        <sz val="16"/>
        <rFont val="Arial Narrow"/>
        <family val="2"/>
      </rPr>
      <t xml:space="preserve">LOTE 01 - </t>
    </r>
    <r>
      <rPr>
        <b/>
        <sz val="10"/>
        <rFont val="Arial Narrow"/>
        <family val="2"/>
      </rPr>
      <t>BLOCO A</t>
    </r>
  </si>
  <si>
    <r>
      <rPr>
        <b/>
        <sz val="16"/>
        <rFont val="Arial Narrow"/>
        <family val="2"/>
      </rPr>
      <t xml:space="preserve">LOTE 01 - </t>
    </r>
    <r>
      <rPr>
        <b/>
        <sz val="10"/>
        <rFont val="Arial Narrow"/>
        <family val="2"/>
      </rPr>
      <t>BLOCO B</t>
    </r>
  </si>
  <si>
    <r>
      <rPr>
        <b/>
        <sz val="16"/>
        <rFont val="Arial Narrow"/>
        <family val="2"/>
      </rPr>
      <t xml:space="preserve">LOTE 01 - </t>
    </r>
    <r>
      <rPr>
        <b/>
        <sz val="10"/>
        <rFont val="Arial Narrow"/>
        <family val="2"/>
      </rPr>
      <t>BLOCO C</t>
    </r>
  </si>
  <si>
    <r>
      <rPr>
        <b/>
        <sz val="16"/>
        <rFont val="Arial Narrow"/>
        <family val="2"/>
      </rPr>
      <t xml:space="preserve">LOTE 01 - </t>
    </r>
    <r>
      <rPr>
        <b/>
        <sz val="10"/>
        <rFont val="Arial Narrow"/>
        <family val="2"/>
      </rPr>
      <t>BLOCO D</t>
    </r>
  </si>
  <si>
    <r>
      <rPr>
        <b/>
        <sz val="16"/>
        <rFont val="Arial Narrow"/>
        <family val="2"/>
      </rPr>
      <t xml:space="preserve">LOTE 02 - </t>
    </r>
    <r>
      <rPr>
        <b/>
        <sz val="10"/>
        <rFont val="Arial Narrow"/>
        <family val="2"/>
      </rPr>
      <t>CIRCUITO FECHADO DE TV (CFTV)</t>
    </r>
  </si>
  <si>
    <t>LOTE 01</t>
  </si>
  <si>
    <r>
      <t xml:space="preserve">PRAZO: </t>
    </r>
    <r>
      <rPr>
        <b/>
        <sz val="8"/>
        <color rgb="FF0066FF"/>
        <rFont val="Arial Narrow"/>
        <family val="2"/>
      </rPr>
      <t>90 DIAS</t>
    </r>
  </si>
  <si>
    <r>
      <t xml:space="preserve">ENDEREÇO: </t>
    </r>
    <r>
      <rPr>
        <b/>
        <sz val="10"/>
        <color rgb="FF0000FF"/>
        <rFont val="Arial"/>
        <family val="2"/>
      </rPr>
      <t>Rua Ademir de Jesus Ribeiro, 3.147, Parque Universitário, CEP 78.750-550, Rondonópolis-MT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</si>
</sst>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%"/>
    <numFmt numFmtId="168" formatCode="0.000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color rgb="FF000000"/>
      <name val="Arial Black"/>
      <family val="2"/>
    </font>
    <font>
      <b/>
      <sz val="11"/>
      <color theme="1"/>
      <name val="Arial Black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 Black"/>
      <family val="2"/>
    </font>
    <font>
      <sz val="12"/>
      <name val="Cambria"/>
      <family val="1"/>
      <scheme val="major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2"/>
      <name val="Cambria"/>
      <family val="1"/>
      <scheme val="major"/>
    </font>
    <font>
      <sz val="8"/>
      <color theme="0"/>
      <name val="Arial Narrow"/>
      <family val="2"/>
    </font>
    <font>
      <b/>
      <u/>
      <sz val="10"/>
      <name val="Arial Narrow"/>
      <family val="2"/>
    </font>
    <font>
      <b/>
      <sz val="20"/>
      <name val="Arial Narrow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0"/>
      <color rgb="FF0000FF"/>
      <name val="Arial"/>
      <family val="2"/>
    </font>
    <font>
      <b/>
      <sz val="11"/>
      <color indexed="8"/>
      <name val="Garamond"/>
      <family val="1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00FF"/>
      <name val="Arial"/>
      <family val="2"/>
    </font>
    <font>
      <b/>
      <sz val="8"/>
      <color rgb="FF0066FF"/>
      <name val="Arial Narrow"/>
      <family val="2"/>
    </font>
    <font>
      <b/>
      <sz val="10"/>
      <color rgb="FF0066FF"/>
      <name val="Arial"/>
      <family val="2"/>
    </font>
    <font>
      <b/>
      <sz val="1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12" fillId="3" borderId="1" applyNumberFormat="0" applyAlignment="0" applyProtection="0"/>
    <xf numFmtId="9" fontId="7" fillId="0" borderId="0" applyFont="0" applyFill="0" applyBorder="0" applyAlignment="0" applyProtection="0"/>
    <xf numFmtId="0" fontId="11" fillId="2" borderId="2" applyNumberFormat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" borderId="1" applyNumberFormat="0" applyAlignment="0" applyProtection="0"/>
  </cellStyleXfs>
  <cellXfs count="295">
    <xf numFmtId="0" fontId="0" fillId="0" borderId="0" xfId="0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10" fontId="21" fillId="7" borderId="10" xfId="2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vertical="center" wrapText="1"/>
    </xf>
    <xf numFmtId="10" fontId="22" fillId="7" borderId="10" xfId="2" applyNumberFormat="1" applyFont="1" applyFill="1" applyBorder="1" applyAlignment="1">
      <alignment horizontal="center" vertical="center"/>
    </xf>
    <xf numFmtId="9" fontId="0" fillId="0" borderId="0" xfId="2" applyFont="1"/>
    <xf numFmtId="0" fontId="20" fillId="7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0" fontId="22" fillId="6" borderId="10" xfId="2" applyNumberFormat="1" applyFont="1" applyFill="1" applyBorder="1" applyAlignment="1">
      <alignment horizontal="center" vertical="center"/>
    </xf>
    <xf numFmtId="10" fontId="22" fillId="8" borderId="10" xfId="2" applyNumberFormat="1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8" borderId="10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10" fontId="22" fillId="9" borderId="10" xfId="2" applyNumberFormat="1" applyFont="1" applyFill="1" applyBorder="1" applyAlignment="1">
      <alignment horizontal="center" vertical="center"/>
    </xf>
    <xf numFmtId="43" fontId="0" fillId="0" borderId="0" xfId="0" applyNumberFormat="1"/>
    <xf numFmtId="0" fontId="22" fillId="1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vertical="center"/>
    </xf>
    <xf numFmtId="10" fontId="22" fillId="10" borderId="10" xfId="2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0" fillId="0" borderId="0" xfId="0"/>
    <xf numFmtId="0" fontId="23" fillId="10" borderId="10" xfId="0" applyFont="1" applyFill="1" applyBorder="1" applyAlignment="1">
      <alignment horizontal="right" vertical="center"/>
    </xf>
    <xf numFmtId="10" fontId="21" fillId="10" borderId="10" xfId="2" applyNumberFormat="1" applyFont="1" applyFill="1" applyBorder="1" applyAlignment="1">
      <alignment horizontal="center" vertical="center"/>
    </xf>
    <xf numFmtId="9" fontId="23" fillId="10" borderId="10" xfId="0" applyNumberFormat="1" applyFont="1" applyFill="1" applyBorder="1" applyAlignment="1">
      <alignment horizontal="right" vertical="center"/>
    </xf>
    <xf numFmtId="0" fontId="0" fillId="0" borderId="0" xfId="4" applyFont="1"/>
    <xf numFmtId="0" fontId="22" fillId="9" borderId="10" xfId="0" applyFont="1" applyFill="1" applyBorder="1" applyAlignment="1">
      <alignment horizontal="center" vertical="center"/>
    </xf>
    <xf numFmtId="9" fontId="20" fillId="9" borderId="10" xfId="0" applyNumberFormat="1" applyFont="1" applyFill="1" applyBorder="1" applyAlignment="1">
      <alignment horizontal="right" vertical="center"/>
    </xf>
    <xf numFmtId="0" fontId="20" fillId="9" borderId="10" xfId="0" applyFont="1" applyFill="1" applyBorder="1" applyAlignment="1">
      <alignment vertical="center"/>
    </xf>
    <xf numFmtId="0" fontId="20" fillId="9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/>
    <xf numFmtId="10" fontId="22" fillId="0" borderId="10" xfId="2" applyNumberFormat="1" applyFont="1" applyBorder="1" applyAlignment="1">
      <alignment horizontal="center" vertical="center"/>
    </xf>
    <xf numFmtId="10" fontId="26" fillId="5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4" applyFont="1" applyFill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43" fontId="9" fillId="0" borderId="10" xfId="4" applyNumberFormat="1" applyFont="1" applyBorder="1" applyAlignment="1">
      <alignment vertical="center" wrapText="1"/>
    </xf>
    <xf numFmtId="43" fontId="9" fillId="0" borderId="10" xfId="4" applyNumberFormat="1" applyFont="1" applyBorder="1" applyAlignment="1">
      <alignment vertical="center"/>
    </xf>
    <xf numFmtId="10" fontId="22" fillId="7" borderId="10" xfId="8" applyNumberFormat="1" applyFont="1" applyFill="1" applyBorder="1" applyAlignment="1">
      <alignment horizontal="center" vertical="center"/>
    </xf>
    <xf numFmtId="10" fontId="22" fillId="8" borderId="10" xfId="8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 wrapText="1"/>
    </xf>
    <xf numFmtId="4" fontId="10" fillId="5" borderId="10" xfId="0" applyNumberFormat="1" applyFont="1" applyFill="1" applyBorder="1" applyAlignment="1">
      <alignment horizontal="center" vertical="center" wrapText="1" shrinkToFit="1"/>
    </xf>
    <xf numFmtId="4" fontId="10" fillId="5" borderId="10" xfId="0" applyNumberFormat="1" applyFont="1" applyFill="1" applyBorder="1" applyAlignment="1">
      <alignment horizontal="center" vertical="center" wrapText="1"/>
    </xf>
    <xf numFmtId="0" fontId="10" fillId="5" borderId="16" xfId="4" applyFont="1" applyFill="1" applyBorder="1" applyAlignment="1">
      <alignment horizontal="center" vertical="center" wrapText="1"/>
    </xf>
    <xf numFmtId="0" fontId="7" fillId="0" borderId="0" xfId="6"/>
    <xf numFmtId="0" fontId="13" fillId="0" borderId="0" xfId="6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 wrapText="1"/>
    </xf>
    <xf numFmtId="0" fontId="19" fillId="5" borderId="10" xfId="6" applyFont="1" applyFill="1" applyBorder="1" applyAlignment="1">
      <alignment horizontal="center" vertical="center"/>
    </xf>
    <xf numFmtId="0" fontId="22" fillId="7" borderId="10" xfId="6" applyFont="1" applyFill="1" applyBorder="1" applyAlignment="1">
      <alignment horizontal="center" vertical="center"/>
    </xf>
    <xf numFmtId="0" fontId="20" fillId="7" borderId="10" xfId="6" applyFont="1" applyFill="1" applyBorder="1" applyAlignment="1">
      <alignment vertical="center" wrapText="1"/>
    </xf>
    <xf numFmtId="0" fontId="20" fillId="7" borderId="10" xfId="6" applyFont="1" applyFill="1" applyBorder="1" applyAlignment="1">
      <alignment horizontal="right" vertical="center" wrapText="1"/>
    </xf>
    <xf numFmtId="0" fontId="22" fillId="0" borderId="10" xfId="6" applyFont="1" applyBorder="1" applyAlignment="1">
      <alignment horizontal="center" vertical="center"/>
    </xf>
    <xf numFmtId="0" fontId="20" fillId="0" borderId="10" xfId="6" applyFont="1" applyBorder="1" applyAlignment="1">
      <alignment vertical="center" wrapText="1"/>
    </xf>
    <xf numFmtId="0" fontId="22" fillId="8" borderId="10" xfId="6" applyFont="1" applyFill="1" applyBorder="1" applyAlignment="1">
      <alignment horizontal="center" vertical="center"/>
    </xf>
    <xf numFmtId="0" fontId="20" fillId="8" borderId="10" xfId="6" applyFont="1" applyFill="1" applyBorder="1" applyAlignment="1">
      <alignment vertical="center" wrapText="1"/>
    </xf>
    <xf numFmtId="0" fontId="7" fillId="0" borderId="0" xfId="6" applyAlignment="1">
      <alignment vertical="center"/>
    </xf>
    <xf numFmtId="0" fontId="22" fillId="8" borderId="10" xfId="6" applyFont="1" applyFill="1" applyBorder="1" applyAlignment="1">
      <alignment vertical="center" wrapText="1"/>
    </xf>
    <xf numFmtId="0" fontId="20" fillId="8" borderId="10" xfId="6" applyFont="1" applyFill="1" applyBorder="1" applyAlignment="1">
      <alignment horizontal="right" vertical="center" wrapText="1"/>
    </xf>
    <xf numFmtId="0" fontId="20" fillId="0" borderId="10" xfId="6" applyFont="1" applyBorder="1" applyAlignment="1">
      <alignment vertical="center"/>
    </xf>
    <xf numFmtId="43" fontId="7" fillId="0" borderId="0" xfId="6" applyNumberFormat="1"/>
    <xf numFmtId="0" fontId="22" fillId="10" borderId="10" xfId="6" applyFont="1" applyFill="1" applyBorder="1" applyAlignment="1">
      <alignment horizontal="center" vertical="center"/>
    </xf>
    <xf numFmtId="0" fontId="20" fillId="10" borderId="10" xfId="6" applyFont="1" applyFill="1" applyBorder="1" applyAlignment="1">
      <alignment vertical="center"/>
    </xf>
    <xf numFmtId="0" fontId="23" fillId="10" borderId="10" xfId="6" applyFont="1" applyFill="1" applyBorder="1" applyAlignment="1">
      <alignment horizontal="right" vertical="center"/>
    </xf>
    <xf numFmtId="9" fontId="23" fillId="10" borderId="10" xfId="6" applyNumberFormat="1" applyFont="1" applyFill="1" applyBorder="1" applyAlignment="1">
      <alignment horizontal="right" vertical="center"/>
    </xf>
    <xf numFmtId="0" fontId="22" fillId="9" borderId="10" xfId="6" applyFont="1" applyFill="1" applyBorder="1" applyAlignment="1">
      <alignment horizontal="center" vertical="center"/>
    </xf>
    <xf numFmtId="9" fontId="20" fillId="9" borderId="10" xfId="6" applyNumberFormat="1" applyFont="1" applyFill="1" applyBorder="1" applyAlignment="1">
      <alignment horizontal="right" vertical="center"/>
    </xf>
    <xf numFmtId="0" fontId="20" fillId="9" borderId="10" xfId="6" applyFont="1" applyFill="1" applyBorder="1" applyAlignment="1">
      <alignment vertical="center"/>
    </xf>
    <xf numFmtId="0" fontId="20" fillId="9" borderId="10" xfId="6" applyFont="1" applyFill="1" applyBorder="1" applyAlignment="1">
      <alignment horizontal="right" vertical="center" wrapText="1"/>
    </xf>
    <xf numFmtId="0" fontId="21" fillId="0" borderId="10" xfId="6" applyFont="1" applyBorder="1" applyAlignment="1"/>
    <xf numFmtId="0" fontId="7" fillId="0" borderId="0" xfId="6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3" fontId="30" fillId="0" borderId="10" xfId="4" applyNumberFormat="1" applyFont="1" applyFill="1" applyBorder="1" applyAlignment="1">
      <alignment horizontal="right" vertical="center" wrapText="1"/>
    </xf>
    <xf numFmtId="0" fontId="29" fillId="5" borderId="15" xfId="0" applyFont="1" applyFill="1" applyBorder="1" applyAlignment="1">
      <alignment vertical="center"/>
    </xf>
    <xf numFmtId="0" fontId="29" fillId="5" borderId="9" xfId="0" applyFont="1" applyFill="1" applyBorder="1" applyAlignment="1">
      <alignment vertical="center" wrapText="1"/>
    </xf>
    <xf numFmtId="43" fontId="29" fillId="5" borderId="9" xfId="0" applyNumberFormat="1" applyFont="1" applyFill="1" applyBorder="1" applyAlignment="1">
      <alignment vertical="center" wrapText="1"/>
    </xf>
    <xf numFmtId="43" fontId="29" fillId="5" borderId="16" xfId="0" applyNumberFormat="1" applyFont="1" applyFill="1" applyBorder="1" applyAlignment="1">
      <alignment vertical="center" wrapText="1"/>
    </xf>
    <xf numFmtId="43" fontId="29" fillId="5" borderId="10" xfId="4" applyNumberFormat="1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left" vertical="center" wrapText="1"/>
    </xf>
    <xf numFmtId="43" fontId="31" fillId="5" borderId="10" xfId="4" applyNumberFormat="1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33" fillId="6" borderId="0" xfId="0" applyFont="1" applyFill="1" applyAlignment="1" applyProtection="1">
      <alignment horizontal="left" vertical="center"/>
    </xf>
    <xf numFmtId="39" fontId="30" fillId="0" borderId="10" xfId="4" applyNumberFormat="1" applyFont="1" applyFill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left" vertical="center" wrapText="1"/>
    </xf>
    <xf numFmtId="43" fontId="31" fillId="4" borderId="10" xfId="4" applyNumberFormat="1" applyFont="1" applyFill="1" applyBorder="1" applyAlignment="1">
      <alignment horizontal="left" vertical="center" wrapText="1"/>
    </xf>
    <xf numFmtId="10" fontId="31" fillId="5" borderId="10" xfId="2" applyNumberFormat="1" applyFont="1" applyFill="1" applyBorder="1" applyAlignment="1">
      <alignment horizontal="right" vertical="center" wrapText="1"/>
    </xf>
    <xf numFmtId="7" fontId="13" fillId="0" borderId="0" xfId="4" applyNumberFormat="1" applyFont="1" applyFill="1" applyAlignment="1">
      <alignment horizontal="right" vertical="center"/>
    </xf>
    <xf numFmtId="0" fontId="10" fillId="5" borderId="10" xfId="0" applyFont="1" applyFill="1" applyBorder="1" applyAlignment="1">
      <alignment vertical="center" wrapText="1"/>
    </xf>
    <xf numFmtId="0" fontId="10" fillId="5" borderId="10" xfId="4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vertical="center"/>
    </xf>
    <xf numFmtId="0" fontId="29" fillId="5" borderId="10" xfId="0" applyFont="1" applyFill="1" applyBorder="1" applyAlignment="1">
      <alignment vertical="center" wrapText="1"/>
    </xf>
    <xf numFmtId="43" fontId="29" fillId="5" borderId="10" xfId="0" applyNumberFormat="1" applyFont="1" applyFill="1" applyBorder="1" applyAlignment="1">
      <alignment vertical="center" wrapText="1"/>
    </xf>
    <xf numFmtId="0" fontId="35" fillId="5" borderId="10" xfId="0" applyFont="1" applyFill="1" applyBorder="1" applyAlignment="1">
      <alignment horizontal="center" vertical="center" wrapText="1"/>
    </xf>
    <xf numFmtId="43" fontId="13" fillId="0" borderId="0" xfId="4" applyNumberFormat="1" applyFont="1" applyFill="1" applyAlignment="1">
      <alignment horizontal="right" vertical="center"/>
    </xf>
    <xf numFmtId="0" fontId="9" fillId="0" borderId="0" xfId="6" applyFont="1" applyAlignment="1" applyProtection="1">
      <alignment horizontal="center" vertical="center"/>
    </xf>
    <xf numFmtId="0" fontId="9" fillId="0" borderId="0" xfId="6" applyFont="1" applyAlignment="1" applyProtection="1">
      <alignment vertical="center" wrapText="1"/>
    </xf>
    <xf numFmtId="0" fontId="9" fillId="0" borderId="0" xfId="6" applyFont="1" applyProtection="1"/>
    <xf numFmtId="4" fontId="9" fillId="0" borderId="0" xfId="6" applyNumberFormat="1" applyFont="1" applyProtection="1"/>
    <xf numFmtId="0" fontId="36" fillId="0" borderId="19" xfId="6" applyFont="1" applyBorder="1" applyAlignment="1" applyProtection="1">
      <alignment vertical="center"/>
    </xf>
    <xf numFmtId="0" fontId="13" fillId="0" borderId="0" xfId="6" applyFont="1" applyAlignment="1" applyProtection="1">
      <alignment vertical="center"/>
    </xf>
    <xf numFmtId="0" fontId="36" fillId="0" borderId="22" xfId="6" applyFont="1" applyBorder="1" applyAlignment="1" applyProtection="1">
      <alignment vertical="center"/>
    </xf>
    <xf numFmtId="0" fontId="14" fillId="11" borderId="34" xfId="6" applyFont="1" applyFill="1" applyBorder="1" applyAlignment="1" applyProtection="1">
      <alignment horizontal="left" vertical="center" wrapText="1"/>
    </xf>
    <xf numFmtId="0" fontId="28" fillId="11" borderId="34" xfId="6" applyFont="1" applyFill="1" applyBorder="1" applyAlignment="1" applyProtection="1">
      <alignment horizontal="left" vertical="center"/>
    </xf>
    <xf numFmtId="0" fontId="28" fillId="11" borderId="35" xfId="6" applyFont="1" applyFill="1" applyBorder="1" applyAlignment="1" applyProtection="1">
      <alignment horizontal="left" vertical="center"/>
    </xf>
    <xf numFmtId="0" fontId="9" fillId="0" borderId="0" xfId="6" applyFont="1" applyFill="1" applyProtection="1"/>
    <xf numFmtId="0" fontId="10" fillId="11" borderId="33" xfId="6" applyFont="1" applyFill="1" applyBorder="1" applyAlignment="1" applyProtection="1">
      <alignment horizontal="center" vertical="center" wrapText="1"/>
    </xf>
    <xf numFmtId="0" fontId="10" fillId="11" borderId="34" xfId="6" applyFont="1" applyFill="1" applyBorder="1" applyAlignment="1" applyProtection="1">
      <alignment horizontal="center" vertical="center" wrapText="1"/>
    </xf>
    <xf numFmtId="0" fontId="10" fillId="11" borderId="35" xfId="6" applyFont="1" applyFill="1" applyBorder="1" applyAlignment="1" applyProtection="1">
      <alignment horizontal="center" vertical="center" wrapText="1"/>
    </xf>
    <xf numFmtId="0" fontId="10" fillId="12" borderId="36" xfId="6" applyFont="1" applyFill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>
      <alignment horizontal="center" vertical="center" wrapText="1"/>
    </xf>
    <xf numFmtId="0" fontId="10" fillId="12" borderId="39" xfId="6" applyFont="1" applyFill="1" applyBorder="1" applyAlignment="1" applyProtection="1">
      <alignment horizontal="center" vertical="center" wrapText="1"/>
    </xf>
    <xf numFmtId="0" fontId="10" fillId="12" borderId="29" xfId="6" applyFont="1" applyFill="1" applyBorder="1" applyAlignment="1" applyProtection="1">
      <alignment horizontal="center" vertical="center" wrapText="1"/>
    </xf>
    <xf numFmtId="0" fontId="10" fillId="12" borderId="18" xfId="6" applyFont="1" applyFill="1" applyBorder="1" applyAlignment="1" applyProtection="1">
      <alignment horizontal="center" vertical="center" wrapText="1"/>
    </xf>
    <xf numFmtId="0" fontId="10" fillId="12" borderId="30" xfId="6" applyFont="1" applyFill="1" applyBorder="1" applyAlignment="1" applyProtection="1">
      <alignment horizontal="center" vertical="center" wrapText="1"/>
    </xf>
    <xf numFmtId="0" fontId="31" fillId="13" borderId="40" xfId="6" applyFont="1" applyFill="1" applyBorder="1" applyAlignment="1" applyProtection="1">
      <alignment horizontal="center" vertical="center" wrapText="1"/>
    </xf>
    <xf numFmtId="0" fontId="31" fillId="13" borderId="41" xfId="6" applyFont="1" applyFill="1" applyBorder="1" applyAlignment="1" applyProtection="1">
      <alignment horizontal="left" vertical="center" wrapText="1"/>
    </xf>
    <xf numFmtId="43" fontId="15" fillId="13" borderId="42" xfId="1" applyNumberFormat="1" applyFont="1" applyFill="1" applyBorder="1" applyAlignment="1" applyProtection="1">
      <alignment horizontal="center" vertical="center" wrapText="1"/>
    </xf>
    <xf numFmtId="10" fontId="15" fillId="13" borderId="43" xfId="2" applyNumberFormat="1" applyFont="1" applyFill="1" applyBorder="1" applyAlignment="1" applyProtection="1">
      <alignment horizontal="center" vertical="center" wrapText="1"/>
    </xf>
    <xf numFmtId="0" fontId="7" fillId="0" borderId="0" xfId="6" applyProtection="1"/>
    <xf numFmtId="10" fontId="9" fillId="0" borderId="0" xfId="6" applyNumberFormat="1" applyFont="1" applyProtection="1"/>
    <xf numFmtId="0" fontId="30" fillId="0" borderId="42" xfId="6" applyFont="1" applyFill="1" applyBorder="1" applyAlignment="1" applyProtection="1">
      <alignment horizontal="center" vertical="center" wrapText="1"/>
    </xf>
    <xf numFmtId="0" fontId="30" fillId="0" borderId="15" xfId="6" applyFont="1" applyFill="1" applyBorder="1" applyAlignment="1" applyProtection="1">
      <alignment horizontal="left" vertical="center" wrapText="1"/>
    </xf>
    <xf numFmtId="43" fontId="15" fillId="0" borderId="42" xfId="6" applyNumberFormat="1" applyFont="1" applyFill="1" applyBorder="1" applyAlignment="1" applyProtection="1">
      <alignment horizontal="center" vertical="center" wrapText="1"/>
    </xf>
    <xf numFmtId="10" fontId="15" fillId="0" borderId="26" xfId="2" applyNumberFormat="1" applyFont="1" applyFill="1" applyBorder="1" applyAlignment="1" applyProtection="1">
      <alignment horizontal="center" vertical="center" wrapText="1"/>
    </xf>
    <xf numFmtId="39" fontId="15" fillId="0" borderId="16" xfId="1" applyNumberFormat="1" applyFont="1" applyFill="1" applyBorder="1" applyAlignment="1" applyProtection="1">
      <alignment horizontal="right" vertical="center" wrapText="1"/>
    </xf>
    <xf numFmtId="43" fontId="15" fillId="0" borderId="42" xfId="1" applyNumberFormat="1" applyFont="1" applyFill="1" applyBorder="1" applyAlignment="1" applyProtection="1">
      <alignment horizontal="center" vertical="center" wrapText="1"/>
    </xf>
    <xf numFmtId="0" fontId="31" fillId="13" borderId="42" xfId="6" applyFont="1" applyFill="1" applyBorder="1" applyAlignment="1" applyProtection="1">
      <alignment horizontal="center" vertical="center" wrapText="1"/>
    </xf>
    <xf numFmtId="0" fontId="31" fillId="13" borderId="15" xfId="6" applyFont="1" applyFill="1" applyBorder="1" applyAlignment="1" applyProtection="1">
      <alignment horizontal="left" vertical="center" wrapText="1"/>
    </xf>
    <xf numFmtId="10" fontId="15" fillId="13" borderId="26" xfId="2" applyNumberFormat="1" applyFont="1" applyFill="1" applyBorder="1" applyAlignment="1" applyProtection="1">
      <alignment horizontal="center" vertical="center" wrapText="1"/>
    </xf>
    <xf numFmtId="43" fontId="9" fillId="0" borderId="0" xfId="6" applyNumberFormat="1" applyFont="1" applyProtection="1"/>
    <xf numFmtId="0" fontId="41" fillId="12" borderId="42" xfId="6" applyFont="1" applyFill="1" applyBorder="1" applyAlignment="1" applyProtection="1">
      <alignment vertical="center"/>
    </xf>
    <xf numFmtId="0" fontId="41" fillId="12" borderId="15" xfId="6" applyFont="1" applyFill="1" applyBorder="1" applyAlignment="1" applyProtection="1">
      <alignment vertical="center" wrapText="1"/>
    </xf>
    <xf numFmtId="4" fontId="42" fillId="12" borderId="42" xfId="6" applyNumberFormat="1" applyFont="1" applyFill="1" applyBorder="1" applyAlignment="1" applyProtection="1">
      <alignment vertical="center"/>
    </xf>
    <xf numFmtId="9" fontId="42" fillId="12" borderId="26" xfId="2" applyNumberFormat="1" applyFont="1" applyFill="1" applyBorder="1" applyAlignment="1" applyProtection="1">
      <alignment horizontal="center" vertical="center"/>
    </xf>
    <xf numFmtId="10" fontId="42" fillId="12" borderId="26" xfId="2" applyNumberFormat="1" applyFont="1" applyFill="1" applyBorder="1" applyAlignment="1" applyProtection="1">
      <alignment horizontal="center" vertical="center"/>
    </xf>
    <xf numFmtId="167" fontId="42" fillId="12" borderId="26" xfId="2" applyNumberFormat="1" applyFont="1" applyFill="1" applyBorder="1" applyAlignment="1" applyProtection="1">
      <alignment horizontal="center" vertical="center"/>
    </xf>
    <xf numFmtId="0" fontId="41" fillId="12" borderId="44" xfId="6" applyFont="1" applyFill="1" applyBorder="1" applyAlignment="1" applyProtection="1">
      <alignment vertical="center"/>
    </xf>
    <xf numFmtId="0" fontId="41" fillId="12" borderId="32" xfId="6" applyFont="1" applyFill="1" applyBorder="1" applyAlignment="1" applyProtection="1">
      <alignment vertical="center" wrapText="1"/>
    </xf>
    <xf numFmtId="0" fontId="42" fillId="12" borderId="44" xfId="6" applyFont="1" applyFill="1" applyBorder="1" applyAlignment="1" applyProtection="1">
      <alignment vertical="center"/>
    </xf>
    <xf numFmtId="0" fontId="42" fillId="12" borderId="18" xfId="6" applyFont="1" applyFill="1" applyBorder="1" applyAlignment="1" applyProtection="1">
      <alignment vertical="center"/>
    </xf>
    <xf numFmtId="4" fontId="42" fillId="12" borderId="44" xfId="6" applyNumberFormat="1" applyFont="1" applyFill="1" applyBorder="1" applyAlignment="1" applyProtection="1">
      <alignment vertical="center"/>
    </xf>
    <xf numFmtId="10" fontId="42" fillId="12" borderId="18" xfId="2" applyNumberFormat="1" applyFont="1" applyFill="1" applyBorder="1" applyAlignment="1" applyProtection="1">
      <alignment horizontal="center" vertical="center"/>
    </xf>
    <xf numFmtId="167" fontId="42" fillId="12" borderId="18" xfId="2" applyNumberFormat="1" applyFont="1" applyFill="1" applyBorder="1" applyAlignment="1" applyProtection="1">
      <alignment horizontal="center" vertical="center"/>
    </xf>
    <xf numFmtId="0" fontId="9" fillId="0" borderId="0" xfId="6" applyFont="1" applyAlignment="1" applyProtection="1">
      <alignment horizontal="right" vertical="center" wrapText="1"/>
    </xf>
    <xf numFmtId="10" fontId="9" fillId="0" borderId="0" xfId="2" applyNumberFormat="1" applyFont="1" applyProtection="1"/>
    <xf numFmtId="168" fontId="9" fillId="0" borderId="0" xfId="2" applyNumberFormat="1" applyFont="1" applyProtection="1"/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0" fillId="0" borderId="10" xfId="6" applyFont="1" applyFill="1" applyBorder="1" applyAlignment="1">
      <alignment horizontal="center" vertical="center" wrapText="1"/>
    </xf>
    <xf numFmtId="4" fontId="30" fillId="0" borderId="10" xfId="6" applyNumberFormat="1" applyFont="1" applyFill="1" applyBorder="1" applyAlignment="1">
      <alignment horizontal="left" vertical="center" wrapText="1"/>
    </xf>
    <xf numFmtId="4" fontId="30" fillId="0" borderId="10" xfId="6" applyNumberFormat="1" applyFont="1" applyFill="1" applyBorder="1" applyAlignment="1">
      <alignment horizontal="center" vertical="center" wrapText="1"/>
    </xf>
    <xf numFmtId="0" fontId="31" fillId="4" borderId="10" xfId="6" applyFont="1" applyFill="1" applyBorder="1" applyAlignment="1">
      <alignment horizontal="center" vertical="center" wrapText="1"/>
    </xf>
    <xf numFmtId="0" fontId="31" fillId="4" borderId="10" xfId="6" applyFont="1" applyFill="1" applyBorder="1" applyAlignment="1">
      <alignment horizontal="left" vertical="center" wrapText="1"/>
    </xf>
    <xf numFmtId="0" fontId="31" fillId="5" borderId="10" xfId="6" applyFont="1" applyFill="1" applyBorder="1" applyAlignment="1">
      <alignment horizontal="center" vertical="center" wrapText="1"/>
    </xf>
    <xf numFmtId="0" fontId="31" fillId="5" borderId="10" xfId="6" applyFont="1" applyFill="1" applyBorder="1" applyAlignment="1">
      <alignment horizontal="left" vertical="center" wrapText="1"/>
    </xf>
    <xf numFmtId="0" fontId="29" fillId="5" borderId="15" xfId="6" applyFont="1" applyFill="1" applyBorder="1" applyAlignment="1">
      <alignment vertical="center"/>
    </xf>
    <xf numFmtId="0" fontId="29" fillId="5" borderId="9" xfId="6" applyFont="1" applyFill="1" applyBorder="1" applyAlignment="1">
      <alignment vertical="center" wrapText="1"/>
    </xf>
    <xf numFmtId="43" fontId="29" fillId="5" borderId="9" xfId="6" applyNumberFormat="1" applyFont="1" applyFill="1" applyBorder="1" applyAlignment="1">
      <alignment vertical="center" wrapText="1"/>
    </xf>
    <xf numFmtId="43" fontId="29" fillId="5" borderId="16" xfId="6" applyNumberFormat="1" applyFont="1" applyFill="1" applyBorder="1" applyAlignment="1">
      <alignment vertical="center" wrapText="1"/>
    </xf>
    <xf numFmtId="0" fontId="14" fillId="11" borderId="32" xfId="6" applyFont="1" applyFill="1" applyBorder="1" applyAlignment="1" applyProtection="1">
      <alignment vertical="center" wrapText="1"/>
    </xf>
    <xf numFmtId="0" fontId="14" fillId="11" borderId="30" xfId="6" applyFont="1" applyFill="1" applyBorder="1" applyAlignment="1" applyProtection="1">
      <alignment vertical="center" wrapText="1"/>
    </xf>
    <xf numFmtId="0" fontId="14" fillId="11" borderId="31" xfId="6" applyFont="1" applyFill="1" applyBorder="1" applyAlignment="1" applyProtection="1">
      <alignment vertical="center" wrapText="1"/>
    </xf>
    <xf numFmtId="4" fontId="14" fillId="11" borderId="30" xfId="6" applyNumberFormat="1" applyFont="1" applyFill="1" applyBorder="1" applyAlignment="1" applyProtection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45" fillId="5" borderId="9" xfId="0" applyFont="1" applyFill="1" applyBorder="1" applyAlignment="1">
      <alignment vertical="center"/>
    </xf>
    <xf numFmtId="0" fontId="14" fillId="5" borderId="16" xfId="0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vertical="center"/>
    </xf>
    <xf numFmtId="0" fontId="14" fillId="11" borderId="34" xfId="6" applyFont="1" applyFill="1" applyBorder="1" applyAlignment="1" applyProtection="1">
      <alignment horizontal="left" vertical="center" wrapText="1"/>
    </xf>
    <xf numFmtId="166" fontId="31" fillId="5" borderId="10" xfId="4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0" fontId="31" fillId="13" borderId="33" xfId="6" applyFont="1" applyFill="1" applyBorder="1" applyAlignment="1" applyProtection="1">
      <alignment horizontal="center" vertical="center" wrapText="1"/>
    </xf>
    <xf numFmtId="0" fontId="35" fillId="13" borderId="34" xfId="6" applyFont="1" applyFill="1" applyBorder="1" applyAlignment="1" applyProtection="1">
      <alignment horizontal="left" vertical="center" wrapText="1"/>
    </xf>
    <xf numFmtId="166" fontId="15" fillId="13" borderId="34" xfId="25" applyNumberFormat="1" applyFont="1" applyFill="1" applyBorder="1" applyAlignment="1" applyProtection="1">
      <alignment horizontal="center" vertical="center" wrapText="1"/>
    </xf>
    <xf numFmtId="10" fontId="15" fillId="13" borderId="34" xfId="8" applyNumberFormat="1" applyFont="1" applyFill="1" applyBorder="1" applyAlignment="1" applyProtection="1">
      <alignment horizontal="center" vertical="center" wrapText="1"/>
    </xf>
    <xf numFmtId="10" fontId="15" fillId="13" borderId="35" xfId="8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40" fillId="12" borderId="33" xfId="6" applyFont="1" applyFill="1" applyBorder="1" applyAlignment="1" applyProtection="1">
      <alignment horizontal="center" vertical="center" wrapText="1"/>
    </xf>
    <xf numFmtId="0" fontId="40" fillId="12" borderId="34" xfId="6" applyFont="1" applyFill="1" applyBorder="1" applyAlignment="1" applyProtection="1">
      <alignment horizontal="center" vertical="center" wrapText="1"/>
    </xf>
    <xf numFmtId="0" fontId="43" fillId="12" borderId="34" xfId="6" applyFont="1" applyFill="1" applyBorder="1" applyAlignment="1" applyProtection="1">
      <alignment horizontal="left" vertical="center" wrapText="1"/>
    </xf>
    <xf numFmtId="0" fontId="43" fillId="12" borderId="35" xfId="6" applyFont="1" applyFill="1" applyBorder="1" applyAlignment="1" applyProtection="1">
      <alignment horizontal="left" vertical="center" wrapText="1"/>
    </xf>
    <xf numFmtId="0" fontId="10" fillId="12" borderId="37" xfId="6" applyFont="1" applyFill="1" applyBorder="1" applyAlignment="1" applyProtection="1">
      <alignment horizontal="center" vertical="center" wrapText="1"/>
    </xf>
    <xf numFmtId="0" fontId="10" fillId="12" borderId="38" xfId="6" applyFont="1" applyFill="1" applyBorder="1" applyAlignment="1" applyProtection="1">
      <alignment horizontal="center" vertical="center" wrapText="1"/>
    </xf>
    <xf numFmtId="0" fontId="39" fillId="0" borderId="22" xfId="6" applyFont="1" applyBorder="1" applyAlignment="1" applyProtection="1">
      <alignment horizontal="center" vertical="center"/>
    </xf>
    <xf numFmtId="0" fontId="39" fillId="0" borderId="0" xfId="6" applyFont="1" applyBorder="1" applyAlignment="1" applyProtection="1">
      <alignment horizontal="center" vertical="center"/>
    </xf>
    <xf numFmtId="0" fontId="39" fillId="0" borderId="23" xfId="6" applyFont="1" applyBorder="1" applyAlignment="1" applyProtection="1">
      <alignment horizontal="center" vertical="center"/>
    </xf>
    <xf numFmtId="0" fontId="36" fillId="0" borderId="20" xfId="6" applyFont="1" applyBorder="1" applyAlignment="1" applyProtection="1">
      <alignment horizontal="center" vertical="center" wrapText="1"/>
    </xf>
    <xf numFmtId="0" fontId="36" fillId="0" borderId="23" xfId="6" applyFont="1" applyBorder="1" applyAlignment="1" applyProtection="1">
      <alignment horizontal="center" vertical="center" wrapText="1"/>
    </xf>
    <xf numFmtId="0" fontId="37" fillId="11" borderId="27" xfId="6" applyFont="1" applyFill="1" applyBorder="1" applyAlignment="1" applyProtection="1">
      <alignment horizontal="center" vertical="center" wrapText="1"/>
    </xf>
    <xf numFmtId="0" fontId="37" fillId="11" borderId="9" xfId="6" applyFont="1" applyFill="1" applyBorder="1" applyAlignment="1" applyProtection="1">
      <alignment horizontal="center" vertical="center" wrapText="1"/>
    </xf>
    <xf numFmtId="0" fontId="37" fillId="11" borderId="28" xfId="6" applyFont="1" applyFill="1" applyBorder="1" applyAlignment="1" applyProtection="1">
      <alignment horizontal="center" vertical="center" wrapText="1"/>
    </xf>
    <xf numFmtId="0" fontId="14" fillId="11" borderId="27" xfId="6" applyFont="1" applyFill="1" applyBorder="1" applyAlignment="1" applyProtection="1">
      <alignment horizontal="left" vertical="center" wrapText="1"/>
    </xf>
    <xf numFmtId="0" fontId="14" fillId="11" borderId="9" xfId="6" applyFont="1" applyFill="1" applyBorder="1" applyAlignment="1" applyProtection="1">
      <alignment horizontal="left" vertical="center" wrapText="1"/>
    </xf>
    <xf numFmtId="0" fontId="14" fillId="11" borderId="16" xfId="6" applyFont="1" applyFill="1" applyBorder="1" applyAlignment="1" applyProtection="1">
      <alignment horizontal="left" vertical="center" wrapText="1"/>
    </xf>
    <xf numFmtId="0" fontId="14" fillId="11" borderId="15" xfId="6" applyFont="1" applyFill="1" applyBorder="1" applyAlignment="1" applyProtection="1">
      <alignment vertical="center" wrapText="1"/>
    </xf>
    <xf numFmtId="0" fontId="14" fillId="11" borderId="9" xfId="6" applyFont="1" applyFill="1" applyBorder="1" applyAlignment="1" applyProtection="1">
      <alignment vertical="center" wrapText="1"/>
    </xf>
    <xf numFmtId="0" fontId="14" fillId="11" borderId="16" xfId="6" applyFont="1" applyFill="1" applyBorder="1" applyAlignment="1" applyProtection="1">
      <alignment vertical="center" wrapText="1"/>
    </xf>
    <xf numFmtId="0" fontId="14" fillId="11" borderId="28" xfId="6" applyFont="1" applyFill="1" applyBorder="1" applyAlignment="1" applyProtection="1">
      <alignment horizontal="left" vertical="center" wrapText="1"/>
    </xf>
    <xf numFmtId="0" fontId="36" fillId="0" borderId="19" xfId="6" applyFont="1" applyBorder="1" applyAlignment="1" applyProtection="1">
      <alignment horizontal="center" vertical="center"/>
    </xf>
    <xf numFmtId="0" fontId="36" fillId="0" borderId="21" xfId="6" applyFont="1" applyBorder="1" applyAlignment="1" applyProtection="1">
      <alignment horizontal="center" vertical="center"/>
    </xf>
    <xf numFmtId="0" fontId="36" fillId="0" borderId="22" xfId="6" applyFont="1" applyBorder="1" applyAlignment="1" applyProtection="1">
      <alignment horizontal="center" vertical="center"/>
    </xf>
    <xf numFmtId="0" fontId="36" fillId="0" borderId="0" xfId="6" applyFont="1" applyBorder="1" applyAlignment="1" applyProtection="1">
      <alignment horizontal="center" vertical="center"/>
    </xf>
    <xf numFmtId="0" fontId="36" fillId="0" borderId="25" xfId="6" applyFont="1" applyBorder="1" applyAlignment="1" applyProtection="1">
      <alignment horizontal="center" vertical="center"/>
    </xf>
    <xf numFmtId="0" fontId="36" fillId="0" borderId="4" xfId="6" applyFont="1" applyBorder="1" applyAlignment="1" applyProtection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11" borderId="29" xfId="6" applyFont="1" applyFill="1" applyBorder="1" applyAlignment="1" applyProtection="1">
      <alignment horizontal="left" vertical="center" wrapText="1"/>
    </xf>
    <xf numFmtId="0" fontId="14" fillId="11" borderId="30" xfId="6" applyFont="1" applyFill="1" applyBorder="1" applyAlignment="1" applyProtection="1">
      <alignment horizontal="left" vertical="center" wrapText="1"/>
    </xf>
    <xf numFmtId="0" fontId="14" fillId="11" borderId="31" xfId="6" applyFont="1" applyFill="1" applyBorder="1" applyAlignment="1" applyProtection="1">
      <alignment horizontal="left" vertical="center" wrapText="1"/>
    </xf>
    <xf numFmtId="0" fontId="28" fillId="11" borderId="17" xfId="6" applyFont="1" applyFill="1" applyBorder="1" applyAlignment="1" applyProtection="1">
      <alignment horizontal="left" vertical="center"/>
    </xf>
    <xf numFmtId="0" fontId="28" fillId="11" borderId="18" xfId="6" applyFont="1" applyFill="1" applyBorder="1" applyAlignment="1" applyProtection="1">
      <alignment horizontal="left" vertical="center"/>
    </xf>
    <xf numFmtId="0" fontId="14" fillId="11" borderId="33" xfId="6" applyFont="1" applyFill="1" applyBorder="1" applyAlignment="1" applyProtection="1">
      <alignment horizontal="left" vertical="center" wrapText="1"/>
    </xf>
    <xf numFmtId="0" fontId="14" fillId="11" borderId="34" xfId="6" applyFont="1" applyFill="1" applyBorder="1" applyAlignment="1" applyProtection="1">
      <alignment horizontal="left" vertical="center" wrapText="1"/>
    </xf>
    <xf numFmtId="0" fontId="17" fillId="0" borderId="11" xfId="0" applyFont="1" applyBorder="1" applyAlignment="1">
      <alignment horizontal="right" vertical="center" indent="4"/>
    </xf>
    <xf numFmtId="0" fontId="17" fillId="0" borderId="12" xfId="0" applyFont="1" applyBorder="1" applyAlignment="1">
      <alignment horizontal="right" vertical="center" indent="4"/>
    </xf>
    <xf numFmtId="0" fontId="17" fillId="0" borderId="13" xfId="0" applyFont="1" applyBorder="1" applyAlignment="1">
      <alignment horizontal="right" vertical="center" indent="4"/>
    </xf>
    <xf numFmtId="0" fontId="17" fillId="0" borderId="14" xfId="0" applyFont="1" applyBorder="1" applyAlignment="1">
      <alignment horizontal="right" vertical="center" indent="4"/>
    </xf>
    <xf numFmtId="0" fontId="17" fillId="0" borderId="0" xfId="0" applyFont="1" applyBorder="1" applyAlignment="1">
      <alignment horizontal="right" vertical="center" indent="4"/>
    </xf>
    <xf numFmtId="0" fontId="17" fillId="0" borderId="7" xfId="0" applyFont="1" applyBorder="1" applyAlignment="1">
      <alignment horizontal="right" vertical="center" indent="4"/>
    </xf>
    <xf numFmtId="0" fontId="17" fillId="0" borderId="3" xfId="0" applyFont="1" applyBorder="1" applyAlignment="1">
      <alignment horizontal="right" vertical="center" indent="4"/>
    </xf>
    <xf numFmtId="0" fontId="17" fillId="0" borderId="4" xfId="0" applyFont="1" applyBorder="1" applyAlignment="1">
      <alignment horizontal="right" vertical="center" indent="4"/>
    </xf>
    <xf numFmtId="0" fontId="17" fillId="0" borderId="8" xfId="0" applyFont="1" applyBorder="1" applyAlignment="1">
      <alignment horizontal="right" vertical="center" indent="4"/>
    </xf>
    <xf numFmtId="0" fontId="18" fillId="5" borderId="10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7" fillId="0" borderId="10" xfId="6" applyFont="1" applyBorder="1" applyAlignment="1" applyProtection="1">
      <alignment horizontal="left" vertical="center" wrapText="1"/>
    </xf>
    <xf numFmtId="0" fontId="17" fillId="0" borderId="11" xfId="6" applyFont="1" applyBorder="1" applyAlignment="1">
      <alignment horizontal="right" vertical="center" indent="4"/>
    </xf>
    <xf numFmtId="0" fontId="17" fillId="0" borderId="12" xfId="6" applyFont="1" applyBorder="1" applyAlignment="1">
      <alignment horizontal="right" vertical="center" indent="4"/>
    </xf>
    <xf numFmtId="0" fontId="17" fillId="0" borderId="13" xfId="6" applyFont="1" applyBorder="1" applyAlignment="1">
      <alignment horizontal="right" vertical="center" indent="4"/>
    </xf>
    <xf numFmtId="0" fontId="17" fillId="0" borderId="14" xfId="6" applyFont="1" applyBorder="1" applyAlignment="1">
      <alignment horizontal="right" vertical="center" indent="4"/>
    </xf>
    <xf numFmtId="0" fontId="17" fillId="0" borderId="0" xfId="6" applyFont="1" applyBorder="1" applyAlignment="1">
      <alignment horizontal="right" vertical="center" indent="4"/>
    </xf>
    <xf numFmtId="0" fontId="17" fillId="0" borderId="7" xfId="6" applyFont="1" applyBorder="1" applyAlignment="1">
      <alignment horizontal="right" vertical="center" indent="4"/>
    </xf>
    <xf numFmtId="0" fontId="17" fillId="0" borderId="3" xfId="6" applyFont="1" applyBorder="1" applyAlignment="1">
      <alignment horizontal="right" vertical="center" indent="4"/>
    </xf>
    <xf numFmtId="0" fontId="17" fillId="0" borderId="4" xfId="6" applyFont="1" applyBorder="1" applyAlignment="1">
      <alignment horizontal="right" vertical="center" indent="4"/>
    </xf>
    <xf numFmtId="0" fontId="17" fillId="0" borderId="8" xfId="6" applyFont="1" applyBorder="1" applyAlignment="1">
      <alignment horizontal="right" vertical="center" indent="4"/>
    </xf>
    <xf numFmtId="0" fontId="18" fillId="5" borderId="10" xfId="6" applyFont="1" applyFill="1" applyBorder="1" applyAlignment="1">
      <alignment horizontal="center" vertical="center" wrapText="1"/>
    </xf>
    <xf numFmtId="0" fontId="20" fillId="7" borderId="10" xfId="6" applyFont="1" applyFill="1" applyBorder="1" applyAlignment="1">
      <alignment horizontal="center" vertical="center"/>
    </xf>
    <xf numFmtId="0" fontId="20" fillId="8" borderId="10" xfId="6" applyFont="1" applyFill="1" applyBorder="1" applyAlignment="1">
      <alignment horizontal="center" vertical="center"/>
    </xf>
    <xf numFmtId="0" fontId="20" fillId="9" borderId="10" xfId="6" applyFont="1" applyFill="1" applyBorder="1" applyAlignment="1">
      <alignment horizontal="center" vertical="center"/>
    </xf>
    <xf numFmtId="0" fontId="18" fillId="5" borderId="10" xfId="6" applyFont="1" applyFill="1" applyBorder="1" applyAlignment="1">
      <alignment horizontal="center" vertical="center"/>
    </xf>
  </cellXfs>
  <cellStyles count="26">
    <cellStyle name="Célula de Verificação" xfId="1" builtinId="23" customBuiltin="1"/>
    <cellStyle name="Célula de Verificação 2" xfId="25"/>
    <cellStyle name="Moeda 10" xfId="13"/>
    <cellStyle name="Moeda 2" xfId="14"/>
    <cellStyle name="Moeda 3" xfId="20"/>
    <cellStyle name="Moeda 5" xfId="10"/>
    <cellStyle name="Normal" xfId="0" builtinId="0"/>
    <cellStyle name="Normal 17" xfId="22"/>
    <cellStyle name="Normal 2" xfId="6"/>
    <cellStyle name="Normal 3 2" xfId="5"/>
    <cellStyle name="Normal 3 3" xfId="7"/>
    <cellStyle name="Normal 4 2" xfId="9"/>
    <cellStyle name="Porcentagem" xfId="2" builtinId="5"/>
    <cellStyle name="Porcentagem 2" xfId="8"/>
    <cellStyle name="Saída" xfId="3" builtinId="21" customBuiltin="1"/>
    <cellStyle name="Separador de milhares 2" xfId="16"/>
    <cellStyle name="Separador de milhares 2 2" xfId="12"/>
    <cellStyle name="Vírgula" xfId="4" builtinId="3"/>
    <cellStyle name="Vírgula 14" xfId="15"/>
    <cellStyle name="Vírgula 2" xfId="11"/>
    <cellStyle name="Vírgula 2 10" xfId="24"/>
    <cellStyle name="Vírgula 2 2" xfId="21"/>
    <cellStyle name="Vírgula 2 2 7" xfId="23"/>
    <cellStyle name="Vírgula 2 4" xfId="19"/>
    <cellStyle name="Vírgula 3" xfId="17"/>
    <cellStyle name="Vírgula 4" xfId="18"/>
  </cellStyles>
  <dxfs count="0"/>
  <tableStyles count="0" defaultTableStyle="TableStyleMedium9" defaultPivotStyle="PivotStyleLight16"/>
  <colors>
    <mruColors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4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1</xdr:col>
      <xdr:colOff>1447800</xdr:colOff>
      <xdr:row>4</xdr:row>
      <xdr:rowOff>85725</xdr:rowOff>
    </xdr:to>
    <xdr:pic>
      <xdr:nvPicPr>
        <xdr:cNvPr id="3" name="Imagem 5" descr="SENAI_AZUL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7175"/>
          <a:ext cx="1647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1</xdr:col>
      <xdr:colOff>1447800</xdr:colOff>
      <xdr:row>4</xdr:row>
      <xdr:rowOff>85725</xdr:rowOff>
    </xdr:to>
    <xdr:pic>
      <xdr:nvPicPr>
        <xdr:cNvPr id="3" name="Imagem 5" descr="SENAI_AZUL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7175"/>
          <a:ext cx="1647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9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47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2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2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2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2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1343025</xdr:colOff>
      <xdr:row>3</xdr:row>
      <xdr:rowOff>57150</xdr:rowOff>
    </xdr:to>
    <xdr:pic>
      <xdr:nvPicPr>
        <xdr:cNvPr id="2" name="Imagem 5" descr="SENAI_AZU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6306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91440</xdr:rowOff>
    </xdr:from>
    <xdr:to>
      <xdr:col>1</xdr:col>
      <xdr:colOff>2385060</xdr:colOff>
      <xdr:row>3</xdr:row>
      <xdr:rowOff>160020</xdr:rowOff>
    </xdr:to>
    <xdr:pic>
      <xdr:nvPicPr>
        <xdr:cNvPr id="2" name="Imagem 5" descr="SENAI_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74320"/>
          <a:ext cx="28041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91440</xdr:rowOff>
    </xdr:from>
    <xdr:to>
      <xdr:col>1</xdr:col>
      <xdr:colOff>2385060</xdr:colOff>
      <xdr:row>3</xdr:row>
      <xdr:rowOff>160020</xdr:rowOff>
    </xdr:to>
    <xdr:pic>
      <xdr:nvPicPr>
        <xdr:cNvPr id="2" name="Imagem 5" descr="SENAI_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74320"/>
          <a:ext cx="28041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lle.goncalves/Downloads/2020-11-18-atu_mes_10_PLANILHA_REFORMA_BL_B_D_COM_REFRENCIAS_R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pplications\Microsoft%20Excel.app\Asus\arquivos%20(d)\SES_SAUDE\Or&#231;amento_vinc_10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RESUMO"/>
      <sheetName val="1-IMPLANTAÇÃO"/>
      <sheetName val="2-BLOCO A"/>
      <sheetName val="3-BLOCO B"/>
      <sheetName val="4-BLOCO C e D"/>
      <sheetName val="5-EDIFÍCIO GARAGEM"/>
      <sheetName val="6-ACESSIBILIDADE"/>
      <sheetName val="7-HIDROSAN_BL_B_BLD"/>
      <sheetName val="CRONOGRAMA"/>
      <sheetName val="CURVA ABC"/>
      <sheetName val="MAPA DE COTAÇÕES"/>
      <sheetName val="CURVA ABC INSUMOS COTADOS"/>
      <sheetName val="COMPOSIÇÃO DO BDI"/>
      <sheetName val="COMPOSIÇÃO DO BDI REDUZIDO"/>
      <sheetName val="LISTA DE COMPOSIÇÕES"/>
      <sheetName val="MEMO ACESS 1"/>
      <sheetName val="memoria consumos"/>
      <sheetName val="QUANT ACESSIBILIDADE"/>
      <sheetName val="BL B - GRANITOS"/>
      <sheetName val="QUANTI BLOCOD - REVEST E P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">
          <cell r="C28">
            <v>0.2235</v>
          </cell>
        </row>
      </sheetData>
      <sheetData sheetId="13">
        <row r="28">
          <cell r="C28">
            <v>0.14610000000000001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_1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42"/>
  <sheetViews>
    <sheetView tabSelected="1" zoomScaleNormal="100" workbookViewId="0">
      <selection activeCell="F17" sqref="F17:F25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14" ht="12.75" customHeight="1" x14ac:dyDescent="0.2">
      <c r="A1" s="197" t="s">
        <v>0</v>
      </c>
      <c r="B1" s="197"/>
      <c r="C1" s="197"/>
      <c r="D1" s="198" t="s">
        <v>1</v>
      </c>
      <c r="E1" s="198"/>
      <c r="F1" s="198"/>
      <c r="G1" s="99"/>
      <c r="H1" s="97"/>
      <c r="I1" s="98"/>
      <c r="J1" s="99"/>
      <c r="K1" s="99"/>
      <c r="L1" s="100"/>
      <c r="M1" s="99"/>
      <c r="N1" s="99"/>
    </row>
    <row r="2" spans="1:14" ht="12.75" customHeight="1" x14ac:dyDescent="0.2">
      <c r="A2" s="197"/>
      <c r="B2" s="197"/>
      <c r="C2" s="197"/>
      <c r="D2" s="198"/>
      <c r="E2" s="198"/>
      <c r="F2" s="198"/>
      <c r="G2" s="99"/>
      <c r="H2" s="97"/>
      <c r="I2" s="98"/>
      <c r="J2" s="99"/>
      <c r="K2" s="99"/>
      <c r="L2" s="99"/>
      <c r="M2" s="99"/>
      <c r="N2" s="99"/>
    </row>
    <row r="3" spans="1:14" ht="12.75" customHeight="1" x14ac:dyDescent="0.2">
      <c r="A3" s="197"/>
      <c r="B3" s="197"/>
      <c r="C3" s="197"/>
      <c r="D3" s="199" t="s">
        <v>2</v>
      </c>
      <c r="E3" s="199" t="s">
        <v>55</v>
      </c>
      <c r="F3" s="199" t="s">
        <v>221</v>
      </c>
      <c r="G3" s="99"/>
      <c r="H3" s="97"/>
      <c r="I3" s="98"/>
      <c r="J3" s="99"/>
      <c r="K3" s="99"/>
      <c r="L3" s="99"/>
      <c r="M3" s="99"/>
      <c r="N3" s="99"/>
    </row>
    <row r="4" spans="1:14" ht="12.75" customHeight="1" x14ac:dyDescent="0.2">
      <c r="A4" s="197"/>
      <c r="B4" s="197"/>
      <c r="C4" s="197"/>
      <c r="D4" s="199"/>
      <c r="E4" s="199"/>
      <c r="F4" s="199"/>
      <c r="G4" s="99"/>
      <c r="H4" s="97"/>
      <c r="I4" s="98"/>
      <c r="J4" s="99"/>
      <c r="K4" s="99"/>
      <c r="L4" s="99"/>
      <c r="M4" s="99"/>
      <c r="N4" s="99"/>
    </row>
    <row r="5" spans="1:14" ht="13.15" customHeight="1" x14ac:dyDescent="0.2">
      <c r="A5" s="200" t="s">
        <v>3</v>
      </c>
      <c r="B5" s="200"/>
      <c r="C5" s="200"/>
      <c r="D5" s="200"/>
      <c r="E5" s="200"/>
      <c r="F5" s="200"/>
    </row>
    <row r="6" spans="1:14" ht="45" customHeight="1" x14ac:dyDescent="0.2">
      <c r="A6" s="201" t="s">
        <v>200</v>
      </c>
      <c r="B6" s="201"/>
      <c r="C6" s="201"/>
      <c r="D6" s="201"/>
      <c r="E6" s="201"/>
      <c r="F6" s="201"/>
    </row>
    <row r="7" spans="1:14" x14ac:dyDescent="0.2">
      <c r="A7" s="201" t="s">
        <v>85</v>
      </c>
      <c r="B7" s="201"/>
      <c r="C7" s="201"/>
      <c r="D7" s="201"/>
      <c r="E7" s="201"/>
      <c r="F7" s="201"/>
    </row>
    <row r="8" spans="1:14" ht="13.15" customHeight="1" x14ac:dyDescent="0.2">
      <c r="A8" s="201" t="s">
        <v>162</v>
      </c>
      <c r="B8" s="201"/>
      <c r="C8" s="201"/>
      <c r="D8" s="201"/>
      <c r="E8" s="201"/>
      <c r="F8" s="201"/>
    </row>
    <row r="9" spans="1:14" x14ac:dyDescent="0.2">
      <c r="A9" s="201" t="s">
        <v>4</v>
      </c>
      <c r="B9" s="201"/>
      <c r="C9" s="201"/>
      <c r="D9" s="201"/>
      <c r="E9" s="201"/>
      <c r="F9" s="201"/>
    </row>
    <row r="10" spans="1:14" x14ac:dyDescent="0.2">
      <c r="A10" s="201" t="s">
        <v>5</v>
      </c>
      <c r="B10" s="201"/>
      <c r="C10" s="201"/>
      <c r="D10" s="201"/>
      <c r="E10" s="201"/>
      <c r="F10" s="201"/>
    </row>
    <row r="11" spans="1:14" x14ac:dyDescent="0.2">
      <c r="A11" s="196"/>
      <c r="B11" s="196"/>
      <c r="C11" s="196"/>
      <c r="D11" s="196"/>
      <c r="E11" s="196"/>
      <c r="F11" s="196"/>
    </row>
    <row r="12" spans="1:14" s="3" customFormat="1" ht="25.5" x14ac:dyDescent="0.2">
      <c r="A12" s="53" t="s">
        <v>6</v>
      </c>
      <c r="B12" s="107" t="s">
        <v>7</v>
      </c>
      <c r="C12" s="53" t="s">
        <v>8</v>
      </c>
      <c r="D12" s="55" t="s">
        <v>9</v>
      </c>
      <c r="E12" s="56" t="s">
        <v>10</v>
      </c>
      <c r="F12" s="108" t="s">
        <v>11</v>
      </c>
    </row>
    <row r="13" spans="1:14" s="3" customFormat="1" x14ac:dyDescent="0.2">
      <c r="A13" s="4"/>
      <c r="B13" s="8"/>
      <c r="C13" s="5"/>
      <c r="D13" s="6"/>
      <c r="E13" s="50"/>
      <c r="F13" s="49"/>
    </row>
    <row r="14" spans="1:14" ht="25.5" x14ac:dyDescent="0.2">
      <c r="A14" s="94"/>
      <c r="B14" s="112" t="s">
        <v>188</v>
      </c>
      <c r="C14" s="94"/>
      <c r="D14" s="96"/>
      <c r="E14" s="96"/>
      <c r="F14" s="96"/>
    </row>
    <row r="15" spans="1:14" s="3" customFormat="1" x14ac:dyDescent="0.2">
      <c r="A15" s="4"/>
      <c r="B15" s="8"/>
      <c r="C15" s="5"/>
      <c r="D15" s="6"/>
      <c r="E15" s="50"/>
      <c r="F15" s="49"/>
    </row>
    <row r="16" spans="1:14" ht="25.5" x14ac:dyDescent="0.2">
      <c r="A16" s="94"/>
      <c r="B16" s="112" t="s">
        <v>413</v>
      </c>
      <c r="C16" s="94"/>
      <c r="D16" s="189"/>
      <c r="E16" s="189"/>
      <c r="F16" s="189"/>
      <c r="H16" s="190"/>
    </row>
    <row r="17" spans="1:8" x14ac:dyDescent="0.2">
      <c r="A17" s="94">
        <v>1</v>
      </c>
      <c r="B17" s="95" t="s">
        <v>82</v>
      </c>
      <c r="C17" s="94"/>
      <c r="D17" s="96"/>
      <c r="E17" s="96"/>
      <c r="F17" s="96">
        <f>'1-IMPLANTAÇÃO'!F32</f>
        <v>33763.910000000003</v>
      </c>
    </row>
    <row r="18" spans="1:8" x14ac:dyDescent="0.2">
      <c r="A18" s="85"/>
      <c r="B18" s="86"/>
      <c r="C18" s="87"/>
      <c r="D18" s="88"/>
      <c r="E18" s="101"/>
      <c r="F18" s="88"/>
    </row>
    <row r="19" spans="1:8" x14ac:dyDescent="0.2">
      <c r="A19" s="94">
        <v>2</v>
      </c>
      <c r="B19" s="95" t="s">
        <v>130</v>
      </c>
      <c r="C19" s="95"/>
      <c r="D19" s="96"/>
      <c r="E19" s="96"/>
      <c r="F19" s="96">
        <f>'2-BLOCO A'!F26</f>
        <v>5578.96</v>
      </c>
    </row>
    <row r="20" spans="1:8" x14ac:dyDescent="0.2">
      <c r="A20" s="85"/>
      <c r="B20" s="86"/>
      <c r="C20" s="87"/>
      <c r="D20" s="88"/>
      <c r="E20" s="101"/>
      <c r="F20" s="88"/>
    </row>
    <row r="21" spans="1:8" x14ac:dyDescent="0.2">
      <c r="A21" s="94">
        <v>3</v>
      </c>
      <c r="B21" s="95" t="s">
        <v>180</v>
      </c>
      <c r="C21" s="95"/>
      <c r="D21" s="96"/>
      <c r="E21" s="96"/>
      <c r="F21" s="96">
        <f>'3-BLOCO B'!F34</f>
        <v>4128.67</v>
      </c>
    </row>
    <row r="22" spans="1:8" x14ac:dyDescent="0.2">
      <c r="A22" s="85"/>
      <c r="B22" s="86"/>
      <c r="C22" s="87"/>
      <c r="D22" s="88"/>
      <c r="E22" s="101"/>
      <c r="F22" s="88"/>
    </row>
    <row r="23" spans="1:8" x14ac:dyDescent="0.2">
      <c r="A23" s="94">
        <v>4</v>
      </c>
      <c r="B23" s="95" t="s">
        <v>98</v>
      </c>
      <c r="C23" s="95"/>
      <c r="D23" s="96"/>
      <c r="E23" s="96"/>
      <c r="F23" s="96">
        <f>'4-BLOCO C'!F31</f>
        <v>214734.56</v>
      </c>
    </row>
    <row r="24" spans="1:8" x14ac:dyDescent="0.2">
      <c r="A24" s="85"/>
      <c r="B24" s="86"/>
      <c r="C24" s="87"/>
      <c r="D24" s="88"/>
      <c r="E24" s="101"/>
      <c r="F24" s="88"/>
    </row>
    <row r="25" spans="1:8" x14ac:dyDescent="0.2">
      <c r="A25" s="94">
        <v>5</v>
      </c>
      <c r="B25" s="95" t="s">
        <v>101</v>
      </c>
      <c r="C25" s="95"/>
      <c r="D25" s="96"/>
      <c r="E25" s="96"/>
      <c r="F25" s="96">
        <f>'5-BLOCO D'!F67</f>
        <v>72334.099999999991</v>
      </c>
    </row>
    <row r="26" spans="1:8" x14ac:dyDescent="0.2">
      <c r="A26" s="85"/>
      <c r="B26" s="86"/>
      <c r="C26" s="87"/>
      <c r="D26" s="88"/>
      <c r="E26" s="101"/>
      <c r="F26" s="88"/>
    </row>
    <row r="27" spans="1:8" ht="25.5" x14ac:dyDescent="0.2">
      <c r="A27" s="94"/>
      <c r="B27" s="112" t="s">
        <v>414</v>
      </c>
      <c r="C27" s="94"/>
      <c r="D27" s="189"/>
      <c r="E27" s="189"/>
      <c r="F27" s="189"/>
      <c r="H27" s="190"/>
    </row>
    <row r="28" spans="1:8" x14ac:dyDescent="0.2">
      <c r="A28" s="94">
        <v>6</v>
      </c>
      <c r="B28" s="95" t="s">
        <v>201</v>
      </c>
      <c r="C28" s="95"/>
      <c r="D28" s="96"/>
      <c r="E28" s="96"/>
      <c r="F28" s="96">
        <f>'6-CFTV'!F88</f>
        <v>210764.10000000009</v>
      </c>
    </row>
    <row r="29" spans="1:8" x14ac:dyDescent="0.2">
      <c r="A29" s="85"/>
      <c r="B29" s="86"/>
      <c r="C29" s="87"/>
      <c r="D29" s="88"/>
      <c r="E29" s="101"/>
      <c r="F29" s="88"/>
    </row>
    <row r="30" spans="1:8" x14ac:dyDescent="0.2">
      <c r="A30" s="85"/>
      <c r="B30" s="86"/>
      <c r="C30" s="87"/>
      <c r="D30" s="88"/>
      <c r="E30" s="101"/>
      <c r="F30" s="88"/>
    </row>
    <row r="31" spans="1:8" ht="16.5" x14ac:dyDescent="0.2">
      <c r="A31" s="109" t="s">
        <v>12</v>
      </c>
      <c r="B31" s="110"/>
      <c r="C31" s="110"/>
      <c r="D31" s="111"/>
      <c r="E31" s="111"/>
      <c r="F31" s="93">
        <f>SUBTOTAL(9,F17:F30)</f>
        <v>541304.30000000005</v>
      </c>
    </row>
    <row r="42" spans="1:6" x14ac:dyDescent="0.2">
      <c r="A42" s="7"/>
      <c r="B42" s="7"/>
      <c r="C42" s="7"/>
      <c r="D42" s="7"/>
      <c r="E42" s="7"/>
      <c r="F42" s="7"/>
    </row>
  </sheetData>
  <mergeCells count="12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  <mergeCell ref="A10:F10"/>
  </mergeCell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headerFooter>
    <oddFooter>&amp;C&amp;P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2:L44"/>
  <sheetViews>
    <sheetView workbookViewId="0">
      <selection activeCell="D12" sqref="D12"/>
    </sheetView>
  </sheetViews>
  <sheetFormatPr defaultRowHeight="12.75" x14ac:dyDescent="0.2"/>
  <cols>
    <col min="1" max="1" width="5.85546875" customWidth="1"/>
    <col min="2" max="2" width="82.85546875" bestFit="1" customWidth="1"/>
    <col min="3" max="3" width="20.7109375" bestFit="1" customWidth="1"/>
    <col min="6" max="6" width="13.28515625" bestFit="1" customWidth="1"/>
    <col min="7" max="7" width="23.140625" customWidth="1"/>
  </cols>
  <sheetData>
    <row r="2" spans="1:12" s="7" customFormat="1" x14ac:dyDescent="0.2">
      <c r="A2" s="265" t="s">
        <v>13</v>
      </c>
      <c r="B2" s="266"/>
      <c r="C2" s="267"/>
      <c r="D2" s="33"/>
      <c r="E2" s="33"/>
      <c r="F2" s="33"/>
      <c r="H2" s="1"/>
      <c r="I2" s="48"/>
      <c r="L2" s="33"/>
    </row>
    <row r="3" spans="1:12" s="7" customFormat="1" x14ac:dyDescent="0.2">
      <c r="A3" s="268"/>
      <c r="B3" s="269"/>
      <c r="C3" s="270"/>
      <c r="D3" s="33"/>
      <c r="E3" s="33"/>
      <c r="F3" s="33"/>
      <c r="H3" s="1"/>
      <c r="I3" s="48"/>
    </row>
    <row r="4" spans="1:12" s="7" customFormat="1" ht="12.75" customHeight="1" x14ac:dyDescent="0.2">
      <c r="A4" s="268"/>
      <c r="B4" s="269"/>
      <c r="C4" s="270"/>
      <c r="D4" s="33"/>
      <c r="E4" s="33"/>
      <c r="F4" s="33"/>
      <c r="H4" s="1"/>
      <c r="I4" s="48"/>
    </row>
    <row r="5" spans="1:12" s="7" customFormat="1" x14ac:dyDescent="0.2">
      <c r="A5" s="271"/>
      <c r="B5" s="272"/>
      <c r="C5" s="273"/>
      <c r="D5" s="33"/>
      <c r="E5" s="33"/>
      <c r="F5" s="33"/>
      <c r="H5" s="1"/>
      <c r="I5" s="48"/>
    </row>
    <row r="6" spans="1:12" ht="19.5" x14ac:dyDescent="0.2">
      <c r="A6" s="276" t="s">
        <v>7</v>
      </c>
      <c r="B6" s="276"/>
      <c r="C6" s="10" t="s">
        <v>14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t="15.75" x14ac:dyDescent="0.25">
      <c r="A7" s="277" t="s">
        <v>15</v>
      </c>
      <c r="B7" s="277"/>
      <c r="C7" s="11"/>
      <c r="D7" s="33"/>
      <c r="E7" s="33"/>
      <c r="F7" s="33"/>
      <c r="G7" s="33"/>
      <c r="H7" s="33"/>
      <c r="I7" s="33"/>
      <c r="J7" s="33"/>
      <c r="K7" s="33"/>
      <c r="L7" s="33"/>
    </row>
    <row r="8" spans="1:12" ht="47.25" x14ac:dyDescent="0.2">
      <c r="A8" s="12" t="s">
        <v>16</v>
      </c>
      <c r="B8" s="13" t="s">
        <v>17</v>
      </c>
      <c r="C8" s="51">
        <f>ROUND(AVERAGE(3%,5.5%),4)</f>
        <v>4.2500000000000003E-2</v>
      </c>
      <c r="D8" s="33"/>
      <c r="E8" s="33"/>
      <c r="F8" s="37"/>
      <c r="G8" s="37"/>
      <c r="H8" s="15"/>
      <c r="I8" s="33"/>
      <c r="J8" s="33"/>
      <c r="K8" s="33"/>
      <c r="L8" s="33"/>
    </row>
    <row r="9" spans="1:12" ht="15.75" x14ac:dyDescent="0.2">
      <c r="A9" s="12"/>
      <c r="B9" s="16" t="s">
        <v>18</v>
      </c>
      <c r="C9" s="14">
        <f>SUM(C8)</f>
        <v>4.2500000000000003E-2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15.75" x14ac:dyDescent="0.2">
      <c r="A10" s="17"/>
      <c r="B10" s="18"/>
      <c r="C10" s="19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.75" x14ac:dyDescent="0.2">
      <c r="A11" s="278" t="s">
        <v>19</v>
      </c>
      <c r="B11" s="278"/>
      <c r="C11" s="20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 x14ac:dyDescent="0.2">
      <c r="A12" s="21" t="s">
        <v>20</v>
      </c>
      <c r="B12" s="22" t="s">
        <v>21</v>
      </c>
      <c r="C12" s="52">
        <f>ROUND(AVERAGE(0.59%,1.39%),4)</f>
        <v>9.9000000000000008E-3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s="23" customFormat="1" ht="15.75" x14ac:dyDescent="0.2">
      <c r="A13" s="21" t="s">
        <v>22</v>
      </c>
      <c r="B13" s="22" t="s">
        <v>23</v>
      </c>
      <c r="C13" s="52">
        <f>ROUND(AVERAGE(0.4%,0.5%),4)</f>
        <v>4.4999999999999997E-3</v>
      </c>
    </row>
    <row r="14" spans="1:12" s="23" customFormat="1" ht="15.75" x14ac:dyDescent="0.2">
      <c r="A14" s="21" t="s">
        <v>22</v>
      </c>
      <c r="B14" s="22" t="s">
        <v>24</v>
      </c>
      <c r="C14" s="52">
        <f>ROUND(AVERAGE(0.4%,0.5%),4)</f>
        <v>4.4999999999999997E-3</v>
      </c>
    </row>
    <row r="15" spans="1:12" ht="15.75" x14ac:dyDescent="0.2">
      <c r="A15" s="21" t="s">
        <v>25</v>
      </c>
      <c r="B15" s="24" t="s">
        <v>26</v>
      </c>
      <c r="C15" s="52">
        <f>ROUND(AVERAGE(0.97%,1.27%),4)</f>
        <v>1.12E-2</v>
      </c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.75" x14ac:dyDescent="0.2">
      <c r="A16" s="21" t="s">
        <v>27</v>
      </c>
      <c r="B16" s="22" t="s">
        <v>28</v>
      </c>
      <c r="C16" s="52">
        <f>ROUND(AVERAGE(6.16%,8.96%),4)</f>
        <v>7.5600000000000001E-2</v>
      </c>
      <c r="D16" s="33"/>
      <c r="E16" s="33"/>
      <c r="F16" s="33"/>
      <c r="G16" s="33"/>
      <c r="H16" s="33"/>
      <c r="I16" s="33"/>
      <c r="J16" s="33"/>
      <c r="K16" s="33"/>
      <c r="L16" s="33"/>
    </row>
    <row r="17" spans="1:11" ht="15.75" x14ac:dyDescent="0.2">
      <c r="A17" s="21"/>
      <c r="B17" s="25" t="s">
        <v>29</v>
      </c>
      <c r="C17" s="20">
        <f>SUM(C12:C16)</f>
        <v>0.1057</v>
      </c>
      <c r="D17" s="33"/>
      <c r="E17" s="33"/>
      <c r="F17" s="33"/>
      <c r="G17" s="33"/>
      <c r="H17" s="33"/>
      <c r="I17" s="33"/>
      <c r="J17" s="33"/>
      <c r="K17" s="33"/>
    </row>
    <row r="18" spans="1:11" ht="15.75" x14ac:dyDescent="0.2">
      <c r="A18" s="17"/>
      <c r="B18" s="26"/>
      <c r="C18" s="19"/>
      <c r="D18" s="33"/>
      <c r="E18" s="33"/>
      <c r="F18" s="33"/>
      <c r="G18" s="33"/>
      <c r="H18" s="37"/>
      <c r="I18" s="33"/>
      <c r="J18" s="33"/>
      <c r="K18" s="33"/>
    </row>
    <row r="19" spans="1:11" ht="15.75" x14ac:dyDescent="0.2">
      <c r="A19" s="279" t="s">
        <v>30</v>
      </c>
      <c r="B19" s="279"/>
      <c r="C19" s="27"/>
      <c r="D19" s="33"/>
      <c r="E19" s="33"/>
      <c r="F19" s="33"/>
      <c r="G19" s="33"/>
      <c r="H19" s="28"/>
      <c r="I19" s="33"/>
      <c r="J19" s="33"/>
      <c r="K19" s="33"/>
    </row>
    <row r="20" spans="1:11" ht="15.75" x14ac:dyDescent="0.2">
      <c r="A20" s="29" t="s">
        <v>31</v>
      </c>
      <c r="B20" s="30" t="s">
        <v>32</v>
      </c>
      <c r="C20" s="31"/>
      <c r="D20" s="33"/>
      <c r="E20" s="32"/>
      <c r="F20" s="33"/>
      <c r="G20" s="33"/>
      <c r="H20" s="28"/>
      <c r="I20" s="33"/>
      <c r="J20" s="33"/>
      <c r="K20" s="33"/>
    </row>
    <row r="21" spans="1:11" ht="15.75" x14ac:dyDescent="0.2">
      <c r="A21" s="29" t="s">
        <v>33</v>
      </c>
      <c r="B21" s="34" t="s">
        <v>34</v>
      </c>
      <c r="C21" s="35">
        <v>0.4</v>
      </c>
      <c r="D21" s="33"/>
      <c r="E21" s="33"/>
      <c r="F21" s="33"/>
      <c r="G21" s="33"/>
      <c r="H21" s="28"/>
      <c r="I21" s="33"/>
      <c r="J21" s="33"/>
      <c r="K21" s="33"/>
    </row>
    <row r="22" spans="1:11" ht="15.75" x14ac:dyDescent="0.2">
      <c r="A22" s="29" t="s">
        <v>35</v>
      </c>
      <c r="B22" s="36" t="s">
        <v>36</v>
      </c>
      <c r="C22" s="35">
        <v>0.05</v>
      </c>
      <c r="D22" s="33"/>
      <c r="E22" s="33"/>
      <c r="F22" s="33"/>
      <c r="G22" s="33"/>
      <c r="H22" s="28"/>
      <c r="I22" s="37"/>
      <c r="J22" s="33"/>
      <c r="K22" s="33"/>
    </row>
    <row r="23" spans="1:11" ht="15.75" x14ac:dyDescent="0.2">
      <c r="A23" s="38" t="s">
        <v>37</v>
      </c>
      <c r="B23" s="39" t="s">
        <v>38</v>
      </c>
      <c r="C23" s="27">
        <f>C22*C21</f>
        <v>2.0000000000000004E-2</v>
      </c>
      <c r="D23" s="33"/>
      <c r="E23" s="33"/>
      <c r="F23" s="33"/>
      <c r="G23" s="33"/>
      <c r="H23" s="33"/>
      <c r="I23" s="33"/>
      <c r="J23" s="33"/>
      <c r="K23" s="33"/>
    </row>
    <row r="24" spans="1:11" ht="15.75" x14ac:dyDescent="0.2">
      <c r="A24" s="38" t="s">
        <v>39</v>
      </c>
      <c r="B24" s="40" t="s">
        <v>40</v>
      </c>
      <c r="C24" s="27">
        <v>6.4999999999999997E-3</v>
      </c>
      <c r="D24" s="33"/>
      <c r="E24" s="33"/>
      <c r="F24" s="33"/>
      <c r="G24" s="33"/>
      <c r="H24" s="33"/>
      <c r="I24" s="33"/>
      <c r="J24" s="33"/>
      <c r="K24" s="33"/>
    </row>
    <row r="25" spans="1:11" ht="15.75" x14ac:dyDescent="0.2">
      <c r="A25" s="38" t="s">
        <v>41</v>
      </c>
      <c r="B25" s="40" t="s">
        <v>42</v>
      </c>
      <c r="C25" s="27">
        <v>0.03</v>
      </c>
      <c r="D25" s="33"/>
      <c r="E25" s="33"/>
      <c r="F25" s="33"/>
      <c r="G25" s="33"/>
      <c r="H25" s="33"/>
      <c r="I25" s="33"/>
      <c r="J25" s="33"/>
      <c r="K25" s="33"/>
    </row>
    <row r="26" spans="1:11" ht="15.75" x14ac:dyDescent="0.2">
      <c r="A26" s="38"/>
      <c r="B26" s="41" t="s">
        <v>43</v>
      </c>
      <c r="C26" s="27">
        <f>SUM(C23:C25)</f>
        <v>5.6500000000000002E-2</v>
      </c>
      <c r="D26" s="33"/>
      <c r="E26" s="33"/>
      <c r="F26" s="33"/>
      <c r="G26" s="33"/>
      <c r="H26" s="33"/>
      <c r="I26" s="33"/>
      <c r="J26" s="33"/>
      <c r="K26" s="33"/>
    </row>
    <row r="27" spans="1:11" ht="15.75" x14ac:dyDescent="0.25">
      <c r="A27" s="42"/>
      <c r="B27" s="42"/>
      <c r="C27" s="43"/>
      <c r="D27" s="33"/>
      <c r="E27" s="33"/>
      <c r="F27" s="33"/>
      <c r="G27" s="33"/>
      <c r="H27" s="33"/>
      <c r="I27" s="33"/>
      <c r="J27" s="33"/>
      <c r="K27" s="33"/>
    </row>
    <row r="28" spans="1:11" ht="19.5" x14ac:dyDescent="0.2">
      <c r="A28" s="274" t="s">
        <v>44</v>
      </c>
      <c r="B28" s="274"/>
      <c r="C28" s="44">
        <f>ROUND((1+C8+C13+C15+C14)*(1+C12)*(1+C16)/(1-C26)-1,4)</f>
        <v>0.2235</v>
      </c>
      <c r="D28" s="32"/>
      <c r="E28" s="32"/>
      <c r="F28" s="33"/>
      <c r="G28" s="33"/>
      <c r="H28" s="33"/>
      <c r="I28" s="33"/>
      <c r="J28" s="33"/>
      <c r="K28" s="33"/>
    </row>
    <row r="29" spans="1:11" ht="16.5" customHeight="1" x14ac:dyDescent="0.2">
      <c r="A29" s="275" t="s">
        <v>45</v>
      </c>
      <c r="B29" s="275"/>
      <c r="C29" s="275"/>
      <c r="D29" s="33"/>
      <c r="E29" s="33"/>
      <c r="F29" s="33"/>
      <c r="G29" s="33"/>
      <c r="H29" s="33"/>
      <c r="I29" s="33"/>
      <c r="J29" s="33"/>
      <c r="K29" s="33"/>
    </row>
    <row r="30" spans="1:11" ht="16.5" customHeight="1" x14ac:dyDescent="0.2">
      <c r="A30" s="275"/>
      <c r="B30" s="275"/>
      <c r="C30" s="275"/>
      <c r="D30" s="33"/>
      <c r="E30" s="33"/>
      <c r="F30" s="33"/>
      <c r="G30" s="33"/>
      <c r="H30" s="33"/>
      <c r="I30" s="33"/>
      <c r="J30" s="33"/>
      <c r="K30" s="33"/>
    </row>
    <row r="31" spans="1:11" ht="16.5" customHeight="1" x14ac:dyDescent="0.2">
      <c r="A31" s="275"/>
      <c r="B31" s="275"/>
      <c r="C31" s="275"/>
      <c r="D31" s="33"/>
      <c r="E31" s="33"/>
      <c r="F31" s="33"/>
      <c r="G31" s="33"/>
      <c r="H31" s="33"/>
      <c r="I31" s="33"/>
      <c r="J31" s="33"/>
      <c r="K31" s="33"/>
    </row>
    <row r="32" spans="1:11" ht="16.5" customHeight="1" x14ac:dyDescent="0.2">
      <c r="A32" s="275"/>
      <c r="B32" s="275"/>
      <c r="C32" s="275"/>
      <c r="D32" s="33"/>
      <c r="E32" s="33"/>
      <c r="F32" s="33"/>
      <c r="G32" s="33"/>
      <c r="H32" s="33"/>
      <c r="I32" s="33"/>
      <c r="J32" s="33"/>
      <c r="K32" s="33"/>
    </row>
    <row r="33" spans="1:3" ht="16.5" customHeight="1" x14ac:dyDescent="0.2">
      <c r="A33" s="275"/>
      <c r="B33" s="275"/>
      <c r="C33" s="275"/>
    </row>
    <row r="34" spans="1:3" ht="16.5" customHeight="1" x14ac:dyDescent="0.2">
      <c r="A34" s="275"/>
      <c r="B34" s="275"/>
      <c r="C34" s="275"/>
    </row>
    <row r="35" spans="1:3" ht="16.5" customHeight="1" x14ac:dyDescent="0.2">
      <c r="A35" s="275"/>
      <c r="B35" s="275"/>
      <c r="C35" s="275"/>
    </row>
    <row r="36" spans="1:3" ht="16.5" customHeight="1" x14ac:dyDescent="0.2">
      <c r="A36" s="275"/>
      <c r="B36" s="275"/>
      <c r="C36" s="275"/>
    </row>
    <row r="37" spans="1:3" ht="16.5" customHeight="1" x14ac:dyDescent="0.2">
      <c r="A37" s="275"/>
      <c r="B37" s="275"/>
      <c r="C37" s="275"/>
    </row>
    <row r="38" spans="1:3" ht="16.5" customHeight="1" x14ac:dyDescent="0.2">
      <c r="A38" s="275"/>
      <c r="B38" s="275"/>
      <c r="C38" s="275"/>
    </row>
    <row r="39" spans="1:3" ht="16.5" customHeight="1" x14ac:dyDescent="0.2">
      <c r="A39" s="275"/>
      <c r="B39" s="275"/>
      <c r="C39" s="275"/>
    </row>
    <row r="40" spans="1:3" ht="16.5" customHeight="1" x14ac:dyDescent="0.2">
      <c r="A40" s="275"/>
      <c r="B40" s="275"/>
      <c r="C40" s="275"/>
    </row>
    <row r="41" spans="1:3" ht="16.5" customHeight="1" x14ac:dyDescent="0.2">
      <c r="A41" s="275"/>
      <c r="B41" s="275"/>
      <c r="C41" s="275"/>
    </row>
    <row r="42" spans="1:3" ht="16.5" customHeight="1" x14ac:dyDescent="0.2">
      <c r="A42" s="275"/>
      <c r="B42" s="275"/>
      <c r="C42" s="275"/>
    </row>
    <row r="43" spans="1:3" ht="16.5" customHeight="1" x14ac:dyDescent="0.2">
      <c r="A43" s="275"/>
      <c r="B43" s="275"/>
      <c r="C43" s="275"/>
    </row>
    <row r="44" spans="1:3" x14ac:dyDescent="0.2">
      <c r="A44" s="33"/>
      <c r="B44" s="45"/>
      <c r="C44" s="33"/>
    </row>
  </sheetData>
  <mergeCells count="7">
    <mergeCell ref="A2:C5"/>
    <mergeCell ref="A28:B28"/>
    <mergeCell ref="A29:C43"/>
    <mergeCell ref="A6:B6"/>
    <mergeCell ref="A7:B7"/>
    <mergeCell ref="A11:B11"/>
    <mergeCell ref="A19:B19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44"/>
  <sheetViews>
    <sheetView workbookViewId="0"/>
  </sheetViews>
  <sheetFormatPr defaultColWidth="9.140625" defaultRowHeight="12.75" x14ac:dyDescent="0.2"/>
  <cols>
    <col min="1" max="1" width="5.85546875" style="58" customWidth="1"/>
    <col min="2" max="2" width="82.85546875" style="58" bestFit="1" customWidth="1"/>
    <col min="3" max="3" width="20.7109375" style="58" bestFit="1" customWidth="1"/>
    <col min="4" max="5" width="9.140625" style="58"/>
    <col min="6" max="6" width="13.28515625" style="58" bestFit="1" customWidth="1"/>
    <col min="7" max="7" width="23.140625" style="58" customWidth="1"/>
    <col min="8" max="16384" width="9.140625" style="58"/>
  </cols>
  <sheetData>
    <row r="2" spans="1:12" s="59" customFormat="1" ht="12.75" customHeight="1" x14ac:dyDescent="0.2">
      <c r="A2" s="281" t="s">
        <v>46</v>
      </c>
      <c r="B2" s="282"/>
      <c r="C2" s="283"/>
      <c r="D2" s="58"/>
      <c r="E2" s="58"/>
      <c r="F2" s="58"/>
      <c r="H2" s="60"/>
      <c r="I2" s="61"/>
      <c r="L2" s="58"/>
    </row>
    <row r="3" spans="1:12" s="59" customFormat="1" ht="12.75" customHeight="1" x14ac:dyDescent="0.2">
      <c r="A3" s="284"/>
      <c r="B3" s="285"/>
      <c r="C3" s="286"/>
      <c r="D3" s="58"/>
      <c r="E3" s="58"/>
      <c r="F3" s="58"/>
      <c r="H3" s="60"/>
      <c r="I3" s="61"/>
    </row>
    <row r="4" spans="1:12" s="59" customFormat="1" ht="12.75" customHeight="1" x14ac:dyDescent="0.2">
      <c r="A4" s="284"/>
      <c r="B4" s="285"/>
      <c r="C4" s="286"/>
      <c r="D4" s="58"/>
      <c r="E4" s="58"/>
      <c r="F4" s="58"/>
      <c r="H4" s="60"/>
      <c r="I4" s="61"/>
    </row>
    <row r="5" spans="1:12" s="59" customFormat="1" ht="12.75" customHeight="1" x14ac:dyDescent="0.2">
      <c r="A5" s="287"/>
      <c r="B5" s="288"/>
      <c r="C5" s="289"/>
      <c r="D5" s="58"/>
      <c r="E5" s="58"/>
      <c r="F5" s="58"/>
      <c r="H5" s="60"/>
      <c r="I5" s="61"/>
    </row>
    <row r="6" spans="1:12" ht="19.5" x14ac:dyDescent="0.2">
      <c r="A6" s="290" t="s">
        <v>7</v>
      </c>
      <c r="B6" s="290"/>
      <c r="C6" s="62" t="s">
        <v>14</v>
      </c>
    </row>
    <row r="7" spans="1:12" ht="15.75" x14ac:dyDescent="0.25">
      <c r="A7" s="291" t="s">
        <v>15</v>
      </c>
      <c r="B7" s="291"/>
      <c r="C7" s="11"/>
    </row>
    <row r="8" spans="1:12" ht="47.25" x14ac:dyDescent="0.2">
      <c r="A8" s="63" t="s">
        <v>16</v>
      </c>
      <c r="B8" s="64" t="s">
        <v>47</v>
      </c>
      <c r="C8" s="51">
        <f>ROUND(AVERAGE(1.5%,4.49%),4)</f>
        <v>0.03</v>
      </c>
      <c r="F8" s="37"/>
      <c r="G8" s="37"/>
      <c r="H8" s="15"/>
    </row>
    <row r="9" spans="1:12" ht="15.75" x14ac:dyDescent="0.2">
      <c r="A9" s="63"/>
      <c r="B9" s="65" t="s">
        <v>18</v>
      </c>
      <c r="C9" s="14">
        <f>SUM(C8)</f>
        <v>0.03</v>
      </c>
    </row>
    <row r="10" spans="1:12" ht="15.75" x14ac:dyDescent="0.2">
      <c r="A10" s="66"/>
      <c r="B10" s="67"/>
      <c r="C10" s="19"/>
    </row>
    <row r="11" spans="1:12" ht="15.75" x14ac:dyDescent="0.2">
      <c r="A11" s="292" t="s">
        <v>19</v>
      </c>
      <c r="B11" s="292"/>
      <c r="C11" s="20"/>
    </row>
    <row r="12" spans="1:12" ht="15.75" x14ac:dyDescent="0.2">
      <c r="A12" s="68" t="s">
        <v>20</v>
      </c>
      <c r="B12" s="69" t="s">
        <v>48</v>
      </c>
      <c r="C12" s="52">
        <f>ROUND(AVERAGE(0.85%,1.11%),4)</f>
        <v>9.7999999999999997E-3</v>
      </c>
    </row>
    <row r="13" spans="1:12" s="70" customFormat="1" ht="15.75" x14ac:dyDescent="0.2">
      <c r="A13" s="68" t="s">
        <v>22</v>
      </c>
      <c r="B13" s="69" t="s">
        <v>49</v>
      </c>
      <c r="C13" s="52">
        <f>ROUND(AVERAGE(0.3%/2,0.82%/2),4)</f>
        <v>2.8E-3</v>
      </c>
    </row>
    <row r="14" spans="1:12" s="70" customFormat="1" ht="15.75" x14ac:dyDescent="0.2">
      <c r="A14" s="68" t="s">
        <v>22</v>
      </c>
      <c r="B14" s="69" t="s">
        <v>50</v>
      </c>
      <c r="C14" s="52">
        <f>ROUND(AVERAGE(0.3%/2,0.82%/2),4)</f>
        <v>2.8E-3</v>
      </c>
    </row>
    <row r="15" spans="1:12" ht="15.75" x14ac:dyDescent="0.2">
      <c r="A15" s="68" t="s">
        <v>25</v>
      </c>
      <c r="B15" s="71" t="s">
        <v>51</v>
      </c>
      <c r="C15" s="52">
        <f>ROUND(AVERAGE(0.56%,0.89%),4)</f>
        <v>7.3000000000000001E-3</v>
      </c>
    </row>
    <row r="16" spans="1:12" ht="15.75" x14ac:dyDescent="0.2">
      <c r="A16" s="68" t="s">
        <v>27</v>
      </c>
      <c r="B16" s="69" t="s">
        <v>52</v>
      </c>
      <c r="C16" s="52">
        <f>ROUND(AVERAGE(3.5%,6.22%),4)</f>
        <v>4.8599999999999997E-2</v>
      </c>
    </row>
    <row r="17" spans="1:9" ht="15.75" x14ac:dyDescent="0.2">
      <c r="A17" s="68"/>
      <c r="B17" s="72" t="s">
        <v>29</v>
      </c>
      <c r="C17" s="20">
        <f>SUM(C12:C16)</f>
        <v>7.1300000000000002E-2</v>
      </c>
    </row>
    <row r="18" spans="1:9" ht="15.75" x14ac:dyDescent="0.2">
      <c r="A18" s="66"/>
      <c r="B18" s="73"/>
      <c r="C18" s="19"/>
      <c r="H18" s="37"/>
    </row>
    <row r="19" spans="1:9" ht="15.75" x14ac:dyDescent="0.2">
      <c r="A19" s="293" t="s">
        <v>30</v>
      </c>
      <c r="B19" s="293"/>
      <c r="C19" s="27"/>
      <c r="H19" s="74"/>
    </row>
    <row r="20" spans="1:9" ht="15.75" x14ac:dyDescent="0.2">
      <c r="A20" s="75" t="s">
        <v>31</v>
      </c>
      <c r="B20" s="76" t="s">
        <v>32</v>
      </c>
      <c r="C20" s="31"/>
      <c r="E20" s="32"/>
      <c r="H20" s="74"/>
    </row>
    <row r="21" spans="1:9" ht="15.75" x14ac:dyDescent="0.2">
      <c r="A21" s="75" t="s">
        <v>33</v>
      </c>
      <c r="B21" s="77" t="s">
        <v>34</v>
      </c>
      <c r="C21" s="35">
        <v>0</v>
      </c>
      <c r="H21" s="74"/>
    </row>
    <row r="22" spans="1:9" ht="15.75" x14ac:dyDescent="0.2">
      <c r="A22" s="75" t="s">
        <v>35</v>
      </c>
      <c r="B22" s="78" t="s">
        <v>36</v>
      </c>
      <c r="C22" s="35">
        <v>0.05</v>
      </c>
      <c r="H22" s="74"/>
      <c r="I22" s="37"/>
    </row>
    <row r="23" spans="1:9" ht="15.75" x14ac:dyDescent="0.2">
      <c r="A23" s="79" t="s">
        <v>37</v>
      </c>
      <c r="B23" s="80" t="s">
        <v>38</v>
      </c>
      <c r="C23" s="27">
        <f>C22*C21</f>
        <v>0</v>
      </c>
    </row>
    <row r="24" spans="1:9" ht="15.75" x14ac:dyDescent="0.2">
      <c r="A24" s="79" t="s">
        <v>39</v>
      </c>
      <c r="B24" s="81" t="s">
        <v>40</v>
      </c>
      <c r="C24" s="27">
        <v>6.4999999999999997E-3</v>
      </c>
    </row>
    <row r="25" spans="1:9" ht="15.75" x14ac:dyDescent="0.2">
      <c r="A25" s="79" t="s">
        <v>41</v>
      </c>
      <c r="B25" s="81" t="s">
        <v>42</v>
      </c>
      <c r="C25" s="27">
        <v>0.03</v>
      </c>
    </row>
    <row r="26" spans="1:9" ht="15.75" x14ac:dyDescent="0.2">
      <c r="A26" s="79"/>
      <c r="B26" s="82" t="s">
        <v>43</v>
      </c>
      <c r="C26" s="27">
        <f>SUM(C23:C25)</f>
        <v>3.6499999999999998E-2</v>
      </c>
    </row>
    <row r="27" spans="1:9" ht="15.75" x14ac:dyDescent="0.25">
      <c r="A27" s="83"/>
      <c r="B27" s="83"/>
      <c r="C27" s="43"/>
    </row>
    <row r="28" spans="1:9" ht="19.5" x14ac:dyDescent="0.2">
      <c r="A28" s="294" t="s">
        <v>53</v>
      </c>
      <c r="B28" s="294"/>
      <c r="C28" s="44">
        <f>ROUND((1+C8+C13+C15+C14)*(1+C12)*(1+C16)/(1-C26)-1,4)</f>
        <v>0.14610000000000001</v>
      </c>
      <c r="D28" s="32"/>
      <c r="E28" s="32"/>
    </row>
    <row r="29" spans="1:9" ht="16.5" customHeight="1" x14ac:dyDescent="0.2">
      <c r="A29" s="280" t="s">
        <v>54</v>
      </c>
      <c r="B29" s="280"/>
      <c r="C29" s="280"/>
    </row>
    <row r="30" spans="1:9" ht="16.5" customHeight="1" x14ac:dyDescent="0.2">
      <c r="A30" s="280"/>
      <c r="B30" s="280"/>
      <c r="C30" s="280"/>
    </row>
    <row r="31" spans="1:9" ht="16.5" customHeight="1" x14ac:dyDescent="0.2">
      <c r="A31" s="280"/>
      <c r="B31" s="280"/>
      <c r="C31" s="280"/>
    </row>
    <row r="32" spans="1:9" ht="16.5" customHeight="1" x14ac:dyDescent="0.2">
      <c r="A32" s="280"/>
      <c r="B32" s="280"/>
      <c r="C32" s="280"/>
    </row>
    <row r="33" spans="1:3" ht="16.5" customHeight="1" x14ac:dyDescent="0.2">
      <c r="A33" s="280"/>
      <c r="B33" s="280"/>
      <c r="C33" s="280"/>
    </row>
    <row r="34" spans="1:3" ht="16.5" customHeight="1" x14ac:dyDescent="0.2">
      <c r="A34" s="280"/>
      <c r="B34" s="280"/>
      <c r="C34" s="280"/>
    </row>
    <row r="35" spans="1:3" ht="16.5" customHeight="1" x14ac:dyDescent="0.2">
      <c r="A35" s="280"/>
      <c r="B35" s="280"/>
      <c r="C35" s="280"/>
    </row>
    <row r="36" spans="1:3" ht="16.5" customHeight="1" x14ac:dyDescent="0.2">
      <c r="A36" s="280"/>
      <c r="B36" s="280"/>
      <c r="C36" s="280"/>
    </row>
    <row r="37" spans="1:3" ht="16.5" customHeight="1" x14ac:dyDescent="0.2">
      <c r="A37" s="280"/>
      <c r="B37" s="280"/>
      <c r="C37" s="280"/>
    </row>
    <row r="38" spans="1:3" ht="16.5" customHeight="1" x14ac:dyDescent="0.2">
      <c r="A38" s="280"/>
      <c r="B38" s="280"/>
      <c r="C38" s="280"/>
    </row>
    <row r="39" spans="1:3" ht="16.5" customHeight="1" x14ac:dyDescent="0.2">
      <c r="A39" s="280"/>
      <c r="B39" s="280"/>
      <c r="C39" s="280"/>
    </row>
    <row r="40" spans="1:3" ht="16.5" customHeight="1" x14ac:dyDescent="0.2">
      <c r="A40" s="280"/>
      <c r="B40" s="280"/>
      <c r="C40" s="280"/>
    </row>
    <row r="41" spans="1:3" ht="16.5" customHeight="1" x14ac:dyDescent="0.2">
      <c r="A41" s="280"/>
      <c r="B41" s="280"/>
      <c r="C41" s="280"/>
    </row>
    <row r="42" spans="1:3" ht="16.5" customHeight="1" x14ac:dyDescent="0.2">
      <c r="A42" s="280"/>
      <c r="B42" s="280"/>
      <c r="C42" s="280"/>
    </row>
    <row r="43" spans="1:3" ht="16.5" customHeight="1" x14ac:dyDescent="0.2">
      <c r="A43" s="280"/>
      <c r="B43" s="280"/>
      <c r="C43" s="280"/>
    </row>
    <row r="44" spans="1:3" x14ac:dyDescent="0.2">
      <c r="B44" s="84"/>
    </row>
  </sheetData>
  <mergeCells count="7">
    <mergeCell ref="A29:C43"/>
    <mergeCell ref="A2:C5"/>
    <mergeCell ref="A6:B6"/>
    <mergeCell ref="A7:B7"/>
    <mergeCell ref="A11:B11"/>
    <mergeCell ref="A19:B19"/>
    <mergeCell ref="A28:B2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outlinePr summaryBelow="0"/>
  </sheetPr>
  <dimension ref="A1:F43"/>
  <sheetViews>
    <sheetView showZeros="0" topLeftCell="A12" zoomScaleNormal="100" zoomScaleSheetLayoutView="100" workbookViewId="0">
      <selection activeCell="F28" activeCellId="2" sqref="F15 F19 F28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2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s="7" customFormat="1" ht="20.25" x14ac:dyDescent="0.2">
      <c r="A14" s="102">
        <v>1</v>
      </c>
      <c r="B14" s="103" t="s">
        <v>415</v>
      </c>
      <c r="C14" s="103"/>
      <c r="D14" s="104"/>
      <c r="E14" s="104"/>
      <c r="F14" s="104">
        <f>SUBTOTAL(9,F16:F31)</f>
        <v>33763.910000000003</v>
      </c>
    </row>
    <row r="15" spans="1:6" s="7" customFormat="1" x14ac:dyDescent="0.2">
      <c r="A15" s="94" t="s">
        <v>59</v>
      </c>
      <c r="B15" s="95" t="s">
        <v>60</v>
      </c>
      <c r="C15" s="94"/>
      <c r="D15" s="105"/>
      <c r="E15" s="96"/>
      <c r="F15" s="96">
        <f>SUBTOTAL(9,F16:F18)</f>
        <v>22545.3</v>
      </c>
    </row>
    <row r="16" spans="1:6" s="7" customFormat="1" x14ac:dyDescent="0.2">
      <c r="A16" s="85" t="s">
        <v>63</v>
      </c>
      <c r="B16" s="86" t="s">
        <v>61</v>
      </c>
      <c r="C16" s="87" t="s">
        <v>58</v>
      </c>
      <c r="D16" s="88">
        <v>66</v>
      </c>
      <c r="E16" s="101">
        <v>113.37</v>
      </c>
      <c r="F16" s="88">
        <f>ROUND(D16*E16,2)</f>
        <v>7482.42</v>
      </c>
    </row>
    <row r="17" spans="1:6" s="7" customFormat="1" x14ac:dyDescent="0.2">
      <c r="A17" s="85" t="s">
        <v>64</v>
      </c>
      <c r="B17" s="86" t="s">
        <v>83</v>
      </c>
      <c r="C17" s="87" t="s">
        <v>84</v>
      </c>
      <c r="D17" s="88">
        <v>3</v>
      </c>
      <c r="E17" s="101">
        <v>5020.96</v>
      </c>
      <c r="F17" s="88">
        <f>ROUND(D17*E17,2)</f>
        <v>15062.88</v>
      </c>
    </row>
    <row r="18" spans="1:6" s="7" customFormat="1" x14ac:dyDescent="0.2">
      <c r="A18" s="85"/>
      <c r="B18" s="86"/>
      <c r="C18" s="87"/>
      <c r="D18" s="88"/>
      <c r="E18" s="101"/>
      <c r="F18" s="88"/>
    </row>
    <row r="19" spans="1:6" s="7" customFormat="1" x14ac:dyDescent="0.2">
      <c r="A19" s="94" t="s">
        <v>62</v>
      </c>
      <c r="B19" s="95" t="s">
        <v>67</v>
      </c>
      <c r="C19" s="95"/>
      <c r="D19" s="96"/>
      <c r="E19" s="96"/>
      <c r="F19" s="96">
        <f>SUBTOTAL(9,F20:F27)</f>
        <v>6301.8</v>
      </c>
    </row>
    <row r="20" spans="1:6" s="7" customFormat="1" ht="25.5" x14ac:dyDescent="0.2">
      <c r="A20" s="85" t="s">
        <v>65</v>
      </c>
      <c r="B20" s="86" t="s">
        <v>68</v>
      </c>
      <c r="C20" s="87" t="s">
        <v>69</v>
      </c>
      <c r="D20" s="88">
        <v>3</v>
      </c>
      <c r="E20" s="101">
        <v>666.81</v>
      </c>
      <c r="F20" s="88">
        <f t="shared" ref="F20:F26" si="0">ROUND(D20*E20,2)</f>
        <v>2000.43</v>
      </c>
    </row>
    <row r="21" spans="1:6" s="7" customFormat="1" ht="25.5" x14ac:dyDescent="0.2">
      <c r="A21" s="85" t="s">
        <v>66</v>
      </c>
      <c r="B21" s="86" t="s">
        <v>70</v>
      </c>
      <c r="C21" s="87" t="s">
        <v>69</v>
      </c>
      <c r="D21" s="88">
        <v>3</v>
      </c>
      <c r="E21" s="101">
        <v>520.94000000000005</v>
      </c>
      <c r="F21" s="88">
        <f t="shared" si="0"/>
        <v>1562.82</v>
      </c>
    </row>
    <row r="22" spans="1:6" s="7" customFormat="1" ht="63.75" x14ac:dyDescent="0.2">
      <c r="A22" s="85" t="s">
        <v>71</v>
      </c>
      <c r="B22" s="86" t="s">
        <v>80</v>
      </c>
      <c r="C22" s="87" t="s">
        <v>79</v>
      </c>
      <c r="D22" s="88">
        <v>138</v>
      </c>
      <c r="E22" s="101">
        <v>2.13</v>
      </c>
      <c r="F22" s="88">
        <f t="shared" si="0"/>
        <v>293.94</v>
      </c>
    </row>
    <row r="23" spans="1:6" s="7" customFormat="1" ht="25.5" x14ac:dyDescent="0.2">
      <c r="A23" s="85" t="s">
        <v>76</v>
      </c>
      <c r="B23" s="86" t="s">
        <v>72</v>
      </c>
      <c r="C23" s="87" t="s">
        <v>73</v>
      </c>
      <c r="D23" s="88">
        <v>1</v>
      </c>
      <c r="E23" s="101">
        <v>520.94000000000005</v>
      </c>
      <c r="F23" s="88">
        <f t="shared" si="0"/>
        <v>520.94000000000005</v>
      </c>
    </row>
    <row r="24" spans="1:6" s="7" customFormat="1" ht="25.5" x14ac:dyDescent="0.2">
      <c r="A24" s="85" t="s">
        <v>77</v>
      </c>
      <c r="B24" s="86" t="s">
        <v>75</v>
      </c>
      <c r="C24" s="87" t="s">
        <v>57</v>
      </c>
      <c r="D24" s="88">
        <v>3</v>
      </c>
      <c r="E24" s="101">
        <v>367.21</v>
      </c>
      <c r="F24" s="88">
        <f t="shared" si="0"/>
        <v>1101.6300000000001</v>
      </c>
    </row>
    <row r="25" spans="1:6" s="7" customFormat="1" ht="25.5" x14ac:dyDescent="0.2">
      <c r="A25" s="85" t="s">
        <v>78</v>
      </c>
      <c r="B25" s="86" t="s">
        <v>171</v>
      </c>
      <c r="C25" s="87" t="s">
        <v>73</v>
      </c>
      <c r="D25" s="88">
        <v>2</v>
      </c>
      <c r="E25" s="101">
        <v>286.23</v>
      </c>
      <c r="F25" s="88">
        <f t="shared" si="0"/>
        <v>572.46</v>
      </c>
    </row>
    <row r="26" spans="1:6" s="3" customFormat="1" x14ac:dyDescent="0.2">
      <c r="A26" s="85" t="s">
        <v>81</v>
      </c>
      <c r="B26" s="86" t="s">
        <v>74</v>
      </c>
      <c r="C26" s="87" t="s">
        <v>57</v>
      </c>
      <c r="D26" s="88">
        <v>9.9910800000000002</v>
      </c>
      <c r="E26" s="101">
        <v>24.98</v>
      </c>
      <c r="F26" s="88">
        <f t="shared" si="0"/>
        <v>249.58</v>
      </c>
    </row>
    <row r="27" spans="1:6" s="7" customFormat="1" x14ac:dyDescent="0.2">
      <c r="A27" s="85"/>
      <c r="B27" s="86"/>
      <c r="C27" s="87"/>
      <c r="D27" s="88"/>
      <c r="E27" s="101"/>
      <c r="F27" s="88"/>
    </row>
    <row r="28" spans="1:6" s="7" customFormat="1" x14ac:dyDescent="0.2">
      <c r="A28" s="94" t="s">
        <v>86</v>
      </c>
      <c r="B28" s="95" t="s">
        <v>87</v>
      </c>
      <c r="C28" s="95"/>
      <c r="D28" s="96"/>
      <c r="E28" s="96"/>
      <c r="F28" s="96">
        <f>SUBTOTAL(9,F29:F31)</f>
        <v>4916.8099999999995</v>
      </c>
    </row>
    <row r="29" spans="1:6" s="3" customFormat="1" x14ac:dyDescent="0.2">
      <c r="A29" s="85" t="s">
        <v>222</v>
      </c>
      <c r="B29" s="86" t="s">
        <v>178</v>
      </c>
      <c r="C29" s="87" t="s">
        <v>57</v>
      </c>
      <c r="D29" s="88">
        <v>277.5333333333333</v>
      </c>
      <c r="E29" s="101">
        <v>6.44</v>
      </c>
      <c r="F29" s="88">
        <f>ROUND(D29*E29,2)</f>
        <v>1787.31</v>
      </c>
    </row>
    <row r="30" spans="1:6" s="3" customFormat="1" ht="51" x14ac:dyDescent="0.2">
      <c r="A30" s="85" t="s">
        <v>223</v>
      </c>
      <c r="B30" s="86" t="s">
        <v>179</v>
      </c>
      <c r="C30" s="87" t="s">
        <v>91</v>
      </c>
      <c r="D30" s="88">
        <v>275</v>
      </c>
      <c r="E30" s="101">
        <v>11.38</v>
      </c>
      <c r="F30" s="88">
        <f t="shared" ref="F30" si="1">ROUND(D30*E30,2)</f>
        <v>3129.5</v>
      </c>
    </row>
    <row r="31" spans="1:6" s="7" customFormat="1" x14ac:dyDescent="0.2">
      <c r="A31" s="85"/>
      <c r="B31" s="86"/>
      <c r="C31" s="87"/>
      <c r="D31" s="88"/>
      <c r="E31" s="101"/>
      <c r="F31" s="88"/>
    </row>
    <row r="32" spans="1:6" s="7" customFormat="1" ht="15" customHeight="1" x14ac:dyDescent="0.2">
      <c r="A32" s="89" t="s">
        <v>12</v>
      </c>
      <c r="B32" s="90"/>
      <c r="C32" s="90"/>
      <c r="D32" s="91"/>
      <c r="E32" s="92"/>
      <c r="F32" s="93">
        <f>SUBTOTAL(9,F14:F31)</f>
        <v>33763.910000000003</v>
      </c>
    </row>
    <row r="43" spans="1:6" x14ac:dyDescent="0.2">
      <c r="A43" s="2"/>
      <c r="B43" s="2"/>
      <c r="C43" s="2"/>
      <c r="D43" s="2"/>
      <c r="E43" s="2"/>
      <c r="F43" s="2"/>
    </row>
  </sheetData>
  <autoFilter ref="A12:F31"/>
  <mergeCells count="11">
    <mergeCell ref="D1:F2"/>
    <mergeCell ref="D3:D4"/>
    <mergeCell ref="E3:E4"/>
    <mergeCell ref="F3:F4"/>
    <mergeCell ref="A1:C4"/>
    <mergeCell ref="A11:F11"/>
    <mergeCell ref="A5:F5"/>
    <mergeCell ref="A6:F6"/>
    <mergeCell ref="A8:F8"/>
    <mergeCell ref="A7:F7"/>
    <mergeCell ref="A9:F9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outlinePr summaryBelow="0"/>
  </sheetPr>
  <dimension ref="A1:F37"/>
  <sheetViews>
    <sheetView showZeros="0" topLeftCell="A12" zoomScaleNormal="100" zoomScaleSheetLayoutView="100" workbookViewId="0">
      <selection activeCell="F20" activeCellId="1" sqref="F15 F20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ht="13.15" customHeight="1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ht="20.25" x14ac:dyDescent="0.2">
      <c r="A14" s="102">
        <v>2</v>
      </c>
      <c r="B14" s="103" t="s">
        <v>416</v>
      </c>
      <c r="C14" s="103"/>
      <c r="D14" s="104"/>
      <c r="E14" s="104"/>
      <c r="F14" s="104">
        <f>SUBTOTAL(9,F15:F25)</f>
        <v>5578.96</v>
      </c>
    </row>
    <row r="15" spans="1:6" x14ac:dyDescent="0.2">
      <c r="A15" s="94" t="s">
        <v>95</v>
      </c>
      <c r="B15" s="95" t="s">
        <v>131</v>
      </c>
      <c r="C15" s="94"/>
      <c r="D15" s="105"/>
      <c r="E15" s="96"/>
      <c r="F15" s="96">
        <f>SUBTOTAL(9,F16:F19)</f>
        <v>4338.79</v>
      </c>
    </row>
    <row r="16" spans="1:6" x14ac:dyDescent="0.2">
      <c r="A16" s="85" t="s">
        <v>96</v>
      </c>
      <c r="B16" s="86" t="s">
        <v>173</v>
      </c>
      <c r="C16" s="87" t="s">
        <v>57</v>
      </c>
      <c r="D16" s="88">
        <v>3.1500000000000004</v>
      </c>
      <c r="E16" s="101">
        <v>14.58</v>
      </c>
      <c r="F16" s="88">
        <f>ROUND(D16*E16,2)</f>
        <v>45.93</v>
      </c>
    </row>
    <row r="17" spans="1:6" ht="63.75" x14ac:dyDescent="0.2">
      <c r="A17" s="85" t="s">
        <v>97</v>
      </c>
      <c r="B17" s="86" t="s">
        <v>133</v>
      </c>
      <c r="C17" s="87" t="s">
        <v>56</v>
      </c>
      <c r="D17" s="88">
        <v>1</v>
      </c>
      <c r="E17" s="101">
        <v>3120.59</v>
      </c>
      <c r="F17" s="88">
        <f>ROUND(D17*E17,2)</f>
        <v>3120.59</v>
      </c>
    </row>
    <row r="18" spans="1:6" ht="25.5" x14ac:dyDescent="0.2">
      <c r="A18" s="85" t="s">
        <v>174</v>
      </c>
      <c r="B18" s="86" t="s">
        <v>172</v>
      </c>
      <c r="C18" s="87" t="s">
        <v>132</v>
      </c>
      <c r="D18" s="88">
        <v>1</v>
      </c>
      <c r="E18" s="101">
        <v>1172.27</v>
      </c>
      <c r="F18" s="88">
        <f>ROUND(D18*E18,2)</f>
        <v>1172.27</v>
      </c>
    </row>
    <row r="19" spans="1:6" x14ac:dyDescent="0.2">
      <c r="A19" s="85"/>
      <c r="B19" s="86"/>
      <c r="C19" s="87"/>
      <c r="D19" s="88"/>
      <c r="E19" s="101"/>
      <c r="F19" s="88"/>
    </row>
    <row r="20" spans="1:6" x14ac:dyDescent="0.2">
      <c r="A20" s="94" t="s">
        <v>187</v>
      </c>
      <c r="B20" s="95" t="s">
        <v>153</v>
      </c>
      <c r="C20" s="95"/>
      <c r="D20" s="96"/>
      <c r="E20" s="96"/>
      <c r="F20" s="96">
        <f>SUBTOTAL(9,F21:F23)</f>
        <v>1240.17</v>
      </c>
    </row>
    <row r="21" spans="1:6" ht="38.25" x14ac:dyDescent="0.2">
      <c r="A21" s="85" t="s">
        <v>192</v>
      </c>
      <c r="B21" s="86" t="s">
        <v>189</v>
      </c>
      <c r="C21" s="87" t="s">
        <v>57</v>
      </c>
      <c r="D21" s="88">
        <v>12.5</v>
      </c>
      <c r="E21" s="101">
        <v>93.85</v>
      </c>
      <c r="F21" s="88">
        <f>ROUND(D21*E21,2)</f>
        <v>1173.1300000000001</v>
      </c>
    </row>
    <row r="22" spans="1:6" ht="25.5" x14ac:dyDescent="0.2">
      <c r="A22" s="85" t="s">
        <v>194</v>
      </c>
      <c r="B22" s="86" t="s">
        <v>93</v>
      </c>
      <c r="C22" s="87" t="s">
        <v>94</v>
      </c>
      <c r="D22" s="88">
        <v>1.25</v>
      </c>
      <c r="E22" s="101">
        <v>53.63</v>
      </c>
      <c r="F22" s="88">
        <f>ROUND(D22*E22,2)</f>
        <v>67.040000000000006</v>
      </c>
    </row>
    <row r="23" spans="1:6" x14ac:dyDescent="0.2">
      <c r="A23" s="85"/>
      <c r="B23" s="86"/>
      <c r="C23" s="87"/>
      <c r="D23" s="88"/>
      <c r="E23" s="101"/>
      <c r="F23" s="88"/>
    </row>
    <row r="24" spans="1:6" x14ac:dyDescent="0.2">
      <c r="A24" s="85"/>
      <c r="B24" s="86"/>
      <c r="C24" s="87"/>
      <c r="D24" s="88"/>
      <c r="E24" s="101"/>
      <c r="F24" s="88"/>
    </row>
    <row r="25" spans="1:6" x14ac:dyDescent="0.2">
      <c r="A25" s="85"/>
      <c r="B25" s="86"/>
      <c r="C25" s="87"/>
      <c r="D25" s="88"/>
      <c r="E25" s="101"/>
      <c r="F25" s="88"/>
    </row>
    <row r="26" spans="1:6" ht="15" customHeight="1" x14ac:dyDescent="0.2">
      <c r="A26" s="89" t="s">
        <v>12</v>
      </c>
      <c r="B26" s="90"/>
      <c r="C26" s="90"/>
      <c r="D26" s="91"/>
      <c r="E26" s="92"/>
      <c r="F26" s="93">
        <f>SUBTOTAL(9,F14:F25)</f>
        <v>5578.96</v>
      </c>
    </row>
    <row r="30" spans="1:6" x14ac:dyDescent="0.2">
      <c r="E30" s="113">
        <v>1540.4882500000001</v>
      </c>
    </row>
    <row r="31" spans="1:6" x14ac:dyDescent="0.2">
      <c r="F31" s="106"/>
    </row>
    <row r="37" spans="1:6" x14ac:dyDescent="0.2">
      <c r="A37" s="7"/>
      <c r="B37" s="7"/>
      <c r="C37" s="7"/>
      <c r="D37" s="7"/>
      <c r="E37" s="7"/>
      <c r="F37" s="7"/>
    </row>
  </sheetData>
  <autoFilter ref="A12:F25"/>
  <mergeCells count="11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</mergeCells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outlinePr summaryBelow="0"/>
  </sheetPr>
  <dimension ref="A1:F38"/>
  <sheetViews>
    <sheetView showZeros="0" topLeftCell="A13" zoomScaleNormal="100" zoomScaleSheetLayoutView="100" workbookViewId="0">
      <selection activeCell="F28" activeCellId="1" sqref="F15 F28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ht="13.15" customHeight="1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ht="20.25" x14ac:dyDescent="0.2">
      <c r="A14" s="102">
        <v>3</v>
      </c>
      <c r="B14" s="103" t="s">
        <v>417</v>
      </c>
      <c r="C14" s="103"/>
      <c r="D14" s="104"/>
      <c r="E14" s="104"/>
      <c r="F14" s="104">
        <f>SUBTOTAL(9,F15:F33)</f>
        <v>4128.67</v>
      </c>
    </row>
    <row r="15" spans="1:6" x14ac:dyDescent="0.2">
      <c r="A15" s="94" t="s">
        <v>102</v>
      </c>
      <c r="B15" s="95" t="s">
        <v>134</v>
      </c>
      <c r="C15" s="94"/>
      <c r="D15" s="105"/>
      <c r="E15" s="96"/>
      <c r="F15" s="96">
        <f>SUBTOTAL(9,F16:F27)</f>
        <v>1570.84</v>
      </c>
    </row>
    <row r="16" spans="1:6" ht="25.5" x14ac:dyDescent="0.2">
      <c r="A16" s="85" t="s">
        <v>103</v>
      </c>
      <c r="B16" s="86" t="s">
        <v>175</v>
      </c>
      <c r="C16" s="87" t="s">
        <v>57</v>
      </c>
      <c r="D16" s="88">
        <v>12.026999999999999</v>
      </c>
      <c r="E16" s="101">
        <v>3.12</v>
      </c>
      <c r="F16" s="88">
        <f t="shared" ref="F16:F26" si="0">ROUND(D16*E16,2)</f>
        <v>37.520000000000003</v>
      </c>
    </row>
    <row r="17" spans="1:6" ht="38.25" x14ac:dyDescent="0.2">
      <c r="A17" s="85" t="s">
        <v>104</v>
      </c>
      <c r="B17" s="86" t="s">
        <v>108</v>
      </c>
      <c r="C17" s="87" t="s">
        <v>91</v>
      </c>
      <c r="D17" s="88">
        <v>4.22</v>
      </c>
      <c r="E17" s="101">
        <v>24.75</v>
      </c>
      <c r="F17" s="88">
        <f t="shared" si="0"/>
        <v>104.45</v>
      </c>
    </row>
    <row r="18" spans="1:6" ht="38.25" x14ac:dyDescent="0.2">
      <c r="A18" s="85" t="s">
        <v>105</v>
      </c>
      <c r="B18" s="86" t="s">
        <v>109</v>
      </c>
      <c r="C18" s="87" t="s">
        <v>91</v>
      </c>
      <c r="D18" s="88">
        <v>4.22</v>
      </c>
      <c r="E18" s="101">
        <v>88.25</v>
      </c>
      <c r="F18" s="88">
        <f t="shared" si="0"/>
        <v>372.42</v>
      </c>
    </row>
    <row r="19" spans="1:6" ht="25.5" x14ac:dyDescent="0.2">
      <c r="A19" s="85" t="s">
        <v>136</v>
      </c>
      <c r="B19" s="86" t="s">
        <v>111</v>
      </c>
      <c r="C19" s="87" t="s">
        <v>91</v>
      </c>
      <c r="D19" s="88">
        <v>8</v>
      </c>
      <c r="E19" s="101">
        <v>0.43</v>
      </c>
      <c r="F19" s="88">
        <f t="shared" si="0"/>
        <v>3.44</v>
      </c>
    </row>
    <row r="20" spans="1:6" ht="38.25" x14ac:dyDescent="0.2">
      <c r="A20" s="85" t="s">
        <v>137</v>
      </c>
      <c r="B20" s="86" t="s">
        <v>112</v>
      </c>
      <c r="C20" s="87" t="s">
        <v>91</v>
      </c>
      <c r="D20" s="88">
        <v>8</v>
      </c>
      <c r="E20" s="101">
        <v>92.96</v>
      </c>
      <c r="F20" s="88">
        <f t="shared" si="0"/>
        <v>743.68</v>
      </c>
    </row>
    <row r="21" spans="1:6" ht="25.5" x14ac:dyDescent="0.2">
      <c r="A21" s="85" t="s">
        <v>138</v>
      </c>
      <c r="B21" s="86" t="s">
        <v>113</v>
      </c>
      <c r="C21" s="87" t="s">
        <v>57</v>
      </c>
      <c r="D21" s="88">
        <v>3</v>
      </c>
      <c r="E21" s="101">
        <v>14</v>
      </c>
      <c r="F21" s="88">
        <f t="shared" si="0"/>
        <v>42</v>
      </c>
    </row>
    <row r="22" spans="1:6" ht="38.25" x14ac:dyDescent="0.2">
      <c r="A22" s="85" t="s">
        <v>181</v>
      </c>
      <c r="B22" s="86" t="s">
        <v>114</v>
      </c>
      <c r="C22" s="87" t="s">
        <v>57</v>
      </c>
      <c r="D22" s="88">
        <v>3</v>
      </c>
      <c r="E22" s="101">
        <v>31.4</v>
      </c>
      <c r="F22" s="88">
        <f t="shared" si="0"/>
        <v>94.2</v>
      </c>
    </row>
    <row r="23" spans="1:6" x14ac:dyDescent="0.2">
      <c r="A23" s="85" t="s">
        <v>182</v>
      </c>
      <c r="B23" s="86" t="s">
        <v>110</v>
      </c>
      <c r="C23" s="87" t="s">
        <v>57</v>
      </c>
      <c r="D23" s="88">
        <v>12.026999999999999</v>
      </c>
      <c r="E23" s="101">
        <v>3.12</v>
      </c>
      <c r="F23" s="88">
        <f t="shared" si="0"/>
        <v>37.520000000000003</v>
      </c>
    </row>
    <row r="24" spans="1:6" ht="25.5" x14ac:dyDescent="0.2">
      <c r="A24" s="85" t="s">
        <v>183</v>
      </c>
      <c r="B24" s="86" t="s">
        <v>93</v>
      </c>
      <c r="C24" s="87" t="s">
        <v>94</v>
      </c>
      <c r="D24" s="88">
        <v>0.1055</v>
      </c>
      <c r="E24" s="101">
        <v>53.63</v>
      </c>
      <c r="F24" s="88">
        <f>ROUND(D24*E24,2)</f>
        <v>5.66</v>
      </c>
    </row>
    <row r="25" spans="1:6" ht="38.25" x14ac:dyDescent="0.2">
      <c r="A25" s="85" t="s">
        <v>184</v>
      </c>
      <c r="B25" s="86" t="s">
        <v>88</v>
      </c>
      <c r="C25" s="87" t="s">
        <v>89</v>
      </c>
      <c r="D25" s="88">
        <v>3.57</v>
      </c>
      <c r="E25" s="101">
        <v>21.11</v>
      </c>
      <c r="F25" s="88">
        <f t="shared" si="0"/>
        <v>75.36</v>
      </c>
    </row>
    <row r="26" spans="1:6" ht="25.5" x14ac:dyDescent="0.2">
      <c r="A26" s="85" t="s">
        <v>185</v>
      </c>
      <c r="B26" s="86" t="s">
        <v>90</v>
      </c>
      <c r="C26" s="87" t="s">
        <v>91</v>
      </c>
      <c r="D26" s="88">
        <v>3.57</v>
      </c>
      <c r="E26" s="101">
        <v>15.29</v>
      </c>
      <c r="F26" s="88">
        <f t="shared" si="0"/>
        <v>54.59</v>
      </c>
    </row>
    <row r="27" spans="1:6" x14ac:dyDescent="0.2">
      <c r="A27" s="85"/>
      <c r="B27" s="86"/>
      <c r="C27" s="87"/>
      <c r="D27" s="88"/>
      <c r="E27" s="101"/>
      <c r="F27" s="88"/>
    </row>
    <row r="28" spans="1:6" x14ac:dyDescent="0.2">
      <c r="A28" s="94" t="s">
        <v>190</v>
      </c>
      <c r="B28" s="95" t="s">
        <v>153</v>
      </c>
      <c r="C28" s="95"/>
      <c r="D28" s="96"/>
      <c r="E28" s="96"/>
      <c r="F28" s="96">
        <f>SUBTOTAL(9,F29:F31)</f>
        <v>2557.83</v>
      </c>
    </row>
    <row r="29" spans="1:6" ht="38.25" x14ac:dyDescent="0.2">
      <c r="A29" s="85" t="s">
        <v>191</v>
      </c>
      <c r="B29" s="86" t="s">
        <v>189</v>
      </c>
      <c r="C29" s="87" t="s">
        <v>57</v>
      </c>
      <c r="D29" s="88">
        <v>25.78125</v>
      </c>
      <c r="E29" s="101">
        <v>93.85</v>
      </c>
      <c r="F29" s="88">
        <f>ROUND(D29*E29,2)</f>
        <v>2419.5700000000002</v>
      </c>
    </row>
    <row r="30" spans="1:6" ht="25.5" x14ac:dyDescent="0.2">
      <c r="A30" s="85" t="s">
        <v>193</v>
      </c>
      <c r="B30" s="86" t="s">
        <v>93</v>
      </c>
      <c r="C30" s="87" t="s">
        <v>94</v>
      </c>
      <c r="D30" s="88">
        <v>2.578125</v>
      </c>
      <c r="E30" s="101">
        <v>53.63</v>
      </c>
      <c r="F30" s="88">
        <f>ROUND(D30*E30,2)</f>
        <v>138.26</v>
      </c>
    </row>
    <row r="31" spans="1:6" x14ac:dyDescent="0.2">
      <c r="A31" s="85"/>
      <c r="B31" s="86"/>
      <c r="C31" s="87"/>
      <c r="D31" s="88"/>
      <c r="E31" s="101"/>
      <c r="F31" s="88"/>
    </row>
    <row r="32" spans="1:6" x14ac:dyDescent="0.2">
      <c r="A32" s="85"/>
      <c r="B32" s="86"/>
      <c r="C32" s="87"/>
      <c r="D32" s="88"/>
      <c r="E32" s="101"/>
      <c r="F32" s="88"/>
    </row>
    <row r="33" spans="1:6" x14ac:dyDescent="0.2">
      <c r="A33" s="85"/>
      <c r="B33" s="86"/>
      <c r="C33" s="87"/>
      <c r="D33" s="88"/>
      <c r="E33" s="101"/>
      <c r="F33" s="88"/>
    </row>
    <row r="34" spans="1:6" ht="15" customHeight="1" x14ac:dyDescent="0.2">
      <c r="A34" s="89" t="s">
        <v>12</v>
      </c>
      <c r="B34" s="90"/>
      <c r="C34" s="90"/>
      <c r="D34" s="91"/>
      <c r="E34" s="92"/>
      <c r="F34" s="93">
        <f>SUBTOTAL(9,F14:F33)</f>
        <v>4128.67</v>
      </c>
    </row>
    <row r="38" spans="1:6" x14ac:dyDescent="0.2">
      <c r="F38" s="106"/>
    </row>
  </sheetData>
  <autoFilter ref="A12:F33"/>
  <mergeCells count="11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</mergeCells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outlinePr summaryBelow="0"/>
  </sheetPr>
  <dimension ref="A1:F39"/>
  <sheetViews>
    <sheetView showZeros="0" topLeftCell="A24" zoomScaleNormal="100" zoomScaleSheetLayoutView="100" workbookViewId="0">
      <selection activeCell="F27" activeCellId="2" sqref="F15 F23 F27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ht="13.15" customHeight="1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ht="20.25" x14ac:dyDescent="0.2">
      <c r="A14" s="102">
        <v>4</v>
      </c>
      <c r="B14" s="103" t="s">
        <v>418</v>
      </c>
      <c r="C14" s="103"/>
      <c r="D14" s="104"/>
      <c r="E14" s="104"/>
      <c r="F14" s="104">
        <f>SUBTOTAL(9,F15:F30)</f>
        <v>214734.56</v>
      </c>
    </row>
    <row r="15" spans="1:6" x14ac:dyDescent="0.2">
      <c r="A15" s="94" t="s">
        <v>139</v>
      </c>
      <c r="B15" s="95" t="s">
        <v>135</v>
      </c>
      <c r="C15" s="95"/>
      <c r="D15" s="96"/>
      <c r="E15" s="96"/>
      <c r="F15" s="96">
        <f>SUBTOTAL(9,F16:F22)</f>
        <v>185541.42</v>
      </c>
    </row>
    <row r="16" spans="1:6" ht="25.5" x14ac:dyDescent="0.2">
      <c r="A16" s="85" t="s">
        <v>140</v>
      </c>
      <c r="B16" s="86" t="s">
        <v>92</v>
      </c>
      <c r="C16" s="87" t="s">
        <v>57</v>
      </c>
      <c r="D16" s="88">
        <v>1375</v>
      </c>
      <c r="E16" s="101">
        <v>3.12</v>
      </c>
      <c r="F16" s="88">
        <f>ROUND(D16*E16,2)</f>
        <v>4290</v>
      </c>
    </row>
    <row r="17" spans="1:6" ht="25.5" x14ac:dyDescent="0.2">
      <c r="A17" s="85" t="s">
        <v>141</v>
      </c>
      <c r="B17" s="86" t="s">
        <v>93</v>
      </c>
      <c r="C17" s="87" t="s">
        <v>94</v>
      </c>
      <c r="D17" s="88">
        <v>137.5</v>
      </c>
      <c r="E17" s="101">
        <v>53.63</v>
      </c>
      <c r="F17" s="88">
        <f>ROUND(D17*E17,2)</f>
        <v>7374.13</v>
      </c>
    </row>
    <row r="18" spans="1:6" ht="25.5" x14ac:dyDescent="0.2">
      <c r="A18" s="85" t="s">
        <v>142</v>
      </c>
      <c r="B18" s="86" t="s">
        <v>99</v>
      </c>
      <c r="C18" s="87" t="s">
        <v>100</v>
      </c>
      <c r="D18" s="88">
        <v>137.5</v>
      </c>
      <c r="E18" s="101">
        <v>16.079999999999998</v>
      </c>
      <c r="F18" s="88">
        <f>ROUND(D18*E18,2)</f>
        <v>2211</v>
      </c>
    </row>
    <row r="19" spans="1:6" ht="38.25" x14ac:dyDescent="0.2">
      <c r="A19" s="85" t="s">
        <v>143</v>
      </c>
      <c r="B19" s="86" t="s">
        <v>88</v>
      </c>
      <c r="C19" s="87" t="s">
        <v>89</v>
      </c>
      <c r="D19" s="88">
        <v>261.33333333333331</v>
      </c>
      <c r="E19" s="101">
        <v>21.11</v>
      </c>
      <c r="F19" s="88">
        <f t="shared" ref="F19:F20" si="0">ROUND(D19*E19,2)</f>
        <v>5516.75</v>
      </c>
    </row>
    <row r="20" spans="1:6" ht="25.5" x14ac:dyDescent="0.2">
      <c r="A20" s="85" t="s">
        <v>144</v>
      </c>
      <c r="B20" s="86" t="s">
        <v>90</v>
      </c>
      <c r="C20" s="87" t="s">
        <v>91</v>
      </c>
      <c r="D20" s="88">
        <v>261.33333333333331</v>
      </c>
      <c r="E20" s="101">
        <v>15.29</v>
      </c>
      <c r="F20" s="88">
        <f t="shared" si="0"/>
        <v>3995.79</v>
      </c>
    </row>
    <row r="21" spans="1:6" ht="76.5" x14ac:dyDescent="0.2">
      <c r="A21" s="85" t="s">
        <v>186</v>
      </c>
      <c r="B21" s="86" t="s">
        <v>126</v>
      </c>
      <c r="C21" s="87" t="s">
        <v>57</v>
      </c>
      <c r="D21" s="88">
        <v>1375</v>
      </c>
      <c r="E21" s="101">
        <v>117.93</v>
      </c>
      <c r="F21" s="88">
        <f>ROUND(D21*E21,2)</f>
        <v>162153.75</v>
      </c>
    </row>
    <row r="22" spans="1:6" x14ac:dyDescent="0.2">
      <c r="A22" s="85"/>
      <c r="B22" s="86"/>
      <c r="C22" s="87"/>
      <c r="D22" s="88"/>
      <c r="E22" s="101"/>
      <c r="F22" s="88"/>
    </row>
    <row r="23" spans="1:6" ht="25.5" x14ac:dyDescent="0.2">
      <c r="A23" s="94" t="s">
        <v>145</v>
      </c>
      <c r="B23" s="95" t="s">
        <v>176</v>
      </c>
      <c r="C23" s="95"/>
      <c r="D23" s="96"/>
      <c r="E23" s="96"/>
      <c r="F23" s="96">
        <f>SUBTOTAL(9,F24:F26)</f>
        <v>22240.959999999999</v>
      </c>
    </row>
    <row r="24" spans="1:6" ht="25.5" x14ac:dyDescent="0.2">
      <c r="A24" s="85" t="s">
        <v>146</v>
      </c>
      <c r="B24" s="86" t="s">
        <v>177</v>
      </c>
      <c r="C24" s="87" t="s">
        <v>57</v>
      </c>
      <c r="D24" s="88">
        <v>147.55500000000001</v>
      </c>
      <c r="E24" s="101">
        <v>1.41</v>
      </c>
      <c r="F24" s="88">
        <f t="shared" ref="F24:F25" si="1">ROUND(D24*E24,2)</f>
        <v>208.05</v>
      </c>
    </row>
    <row r="25" spans="1:6" ht="51" x14ac:dyDescent="0.2">
      <c r="A25" s="85" t="s">
        <v>147</v>
      </c>
      <c r="B25" s="86" t="s">
        <v>195</v>
      </c>
      <c r="C25" s="87" t="s">
        <v>57</v>
      </c>
      <c r="D25" s="88">
        <v>147.55500000000001</v>
      </c>
      <c r="E25" s="101">
        <v>149.32</v>
      </c>
      <c r="F25" s="88">
        <f t="shared" si="1"/>
        <v>22032.91</v>
      </c>
    </row>
    <row r="26" spans="1:6" x14ac:dyDescent="0.2">
      <c r="A26" s="85"/>
      <c r="B26" s="86"/>
      <c r="C26" s="87"/>
      <c r="D26" s="88"/>
      <c r="E26" s="101"/>
      <c r="F26" s="88"/>
    </row>
    <row r="27" spans="1:6" ht="25.5" x14ac:dyDescent="0.2">
      <c r="A27" s="94" t="s">
        <v>368</v>
      </c>
      <c r="B27" s="95" t="s">
        <v>170</v>
      </c>
      <c r="C27" s="95"/>
      <c r="D27" s="96"/>
      <c r="E27" s="96"/>
      <c r="F27" s="96">
        <f>SUBTOTAL(9,F28:F29)</f>
        <v>6952.18</v>
      </c>
    </row>
    <row r="28" spans="1:6" ht="25.5" x14ac:dyDescent="0.2">
      <c r="A28" s="85" t="s">
        <v>148</v>
      </c>
      <c r="B28" s="86" t="s">
        <v>168</v>
      </c>
      <c r="C28" s="87" t="s">
        <v>57</v>
      </c>
      <c r="D28" s="88">
        <v>475.20000000000005</v>
      </c>
      <c r="E28" s="101">
        <v>14.63</v>
      </c>
      <c r="F28" s="88">
        <f t="shared" ref="F28" si="2">ROUND(D28*E28,2)</f>
        <v>6952.18</v>
      </c>
    </row>
    <row r="29" spans="1:6" x14ac:dyDescent="0.2">
      <c r="A29" s="85"/>
      <c r="B29" s="86"/>
      <c r="C29" s="87"/>
      <c r="D29" s="88"/>
      <c r="E29" s="101"/>
      <c r="F29" s="88"/>
    </row>
    <row r="30" spans="1:6" x14ac:dyDescent="0.2">
      <c r="A30" s="85"/>
      <c r="B30" s="86"/>
      <c r="C30" s="87"/>
      <c r="D30" s="88"/>
      <c r="E30" s="101"/>
      <c r="F30" s="88"/>
    </row>
    <row r="31" spans="1:6" ht="15" customHeight="1" x14ac:dyDescent="0.2">
      <c r="A31" s="89" t="s">
        <v>12</v>
      </c>
      <c r="B31" s="90"/>
      <c r="C31" s="90"/>
      <c r="D31" s="91"/>
      <c r="E31" s="92"/>
      <c r="F31" s="93">
        <f>SUBTOTAL(9,F14:F30)</f>
        <v>214734.56</v>
      </c>
    </row>
    <row r="35" spans="4:6" x14ac:dyDescent="0.2">
      <c r="F35" s="106"/>
    </row>
    <row r="39" spans="4:6" x14ac:dyDescent="0.2">
      <c r="D39" s="113"/>
    </row>
  </sheetData>
  <autoFilter ref="A12:F39"/>
  <mergeCells count="11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</mergeCells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outlinePr summaryBelow="0"/>
  </sheetPr>
  <dimension ref="A1:F73"/>
  <sheetViews>
    <sheetView showZeros="0" topLeftCell="A57" zoomScaleNormal="100" zoomScaleSheetLayoutView="100" workbookViewId="0">
      <selection activeCell="F60" activeCellId="7" sqref="F15 F22 F27 F34 F42 F49 F57 F60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ht="13.15" customHeight="1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ht="20.25" x14ac:dyDescent="0.2">
      <c r="A14" s="102">
        <v>5</v>
      </c>
      <c r="B14" s="103" t="s">
        <v>419</v>
      </c>
      <c r="C14" s="103"/>
      <c r="D14" s="104"/>
      <c r="E14" s="104"/>
      <c r="F14" s="104">
        <f>SUBTOTAL(9,F15:F66)</f>
        <v>72334.099999999991</v>
      </c>
    </row>
    <row r="15" spans="1:6" ht="25.5" x14ac:dyDescent="0.2">
      <c r="A15" s="94" t="s">
        <v>369</v>
      </c>
      <c r="B15" s="95" t="s">
        <v>115</v>
      </c>
      <c r="C15" s="95"/>
      <c r="D15" s="96"/>
      <c r="E15" s="96"/>
      <c r="F15" s="96">
        <f>SUBTOTAL(9,F16:F21)</f>
        <v>1961.38</v>
      </c>
    </row>
    <row r="16" spans="1:6" ht="38.25" x14ac:dyDescent="0.2">
      <c r="A16" s="85" t="s">
        <v>370</v>
      </c>
      <c r="B16" s="86" t="s">
        <v>106</v>
      </c>
      <c r="C16" s="87" t="s">
        <v>91</v>
      </c>
      <c r="D16" s="88">
        <v>9</v>
      </c>
      <c r="E16" s="101">
        <v>65.89</v>
      </c>
      <c r="F16" s="88">
        <f>ROUND(D16*E16,2)</f>
        <v>593.01</v>
      </c>
    </row>
    <row r="17" spans="1:6" ht="38.25" x14ac:dyDescent="0.2">
      <c r="A17" s="85" t="s">
        <v>371</v>
      </c>
      <c r="B17" s="86" t="s">
        <v>107</v>
      </c>
      <c r="C17" s="87" t="s">
        <v>91</v>
      </c>
      <c r="D17" s="88">
        <v>17.88</v>
      </c>
      <c r="E17" s="101">
        <v>45.89</v>
      </c>
      <c r="F17" s="88">
        <f>ROUND(D17*E17,2)</f>
        <v>820.51</v>
      </c>
    </row>
    <row r="18" spans="1:6" ht="38.25" x14ac:dyDescent="0.2">
      <c r="A18" s="85" t="s">
        <v>372</v>
      </c>
      <c r="B18" s="86" t="s">
        <v>116</v>
      </c>
      <c r="C18" s="87" t="s">
        <v>56</v>
      </c>
      <c r="D18" s="88">
        <v>6</v>
      </c>
      <c r="E18" s="101">
        <v>29.2</v>
      </c>
      <c r="F18" s="88">
        <f>ROUND(D18*E18,2)</f>
        <v>175.2</v>
      </c>
    </row>
    <row r="19" spans="1:6" ht="38.25" x14ac:dyDescent="0.2">
      <c r="A19" s="85" t="s">
        <v>373</v>
      </c>
      <c r="B19" s="86" t="s">
        <v>117</v>
      </c>
      <c r="C19" s="87" t="s">
        <v>56</v>
      </c>
      <c r="D19" s="88">
        <v>6</v>
      </c>
      <c r="E19" s="101">
        <v>21.62</v>
      </c>
      <c r="F19" s="88">
        <f>ROUND(D19*E19,2)</f>
        <v>129.72</v>
      </c>
    </row>
    <row r="20" spans="1:6" ht="38.25" x14ac:dyDescent="0.2">
      <c r="A20" s="85" t="s">
        <v>374</v>
      </c>
      <c r="B20" s="86" t="s">
        <v>118</v>
      </c>
      <c r="C20" s="87" t="s">
        <v>56</v>
      </c>
      <c r="D20" s="88">
        <v>3</v>
      </c>
      <c r="E20" s="101">
        <v>80.98</v>
      </c>
      <c r="F20" s="88">
        <f>ROUND(D20*E20,2)</f>
        <v>242.94</v>
      </c>
    </row>
    <row r="21" spans="1:6" x14ac:dyDescent="0.2">
      <c r="A21" s="85"/>
      <c r="B21" s="86"/>
      <c r="C21" s="87"/>
      <c r="D21" s="88"/>
      <c r="E21" s="101"/>
      <c r="F21" s="88"/>
    </row>
    <row r="22" spans="1:6" ht="25.5" x14ac:dyDescent="0.2">
      <c r="A22" s="94" t="s">
        <v>375</v>
      </c>
      <c r="B22" s="95" t="s">
        <v>196</v>
      </c>
      <c r="C22" s="95"/>
      <c r="D22" s="96"/>
      <c r="E22" s="96"/>
      <c r="F22" s="96">
        <f>SUBTOTAL(9,F23:F26)</f>
        <v>3174.33</v>
      </c>
    </row>
    <row r="23" spans="1:6" ht="25.5" x14ac:dyDescent="0.2">
      <c r="A23" s="85" t="s">
        <v>376</v>
      </c>
      <c r="B23" s="86" t="s">
        <v>128</v>
      </c>
      <c r="C23" s="87" t="s">
        <v>91</v>
      </c>
      <c r="D23" s="88">
        <v>52.800000000000004</v>
      </c>
      <c r="E23" s="101">
        <v>2.2799999999999998</v>
      </c>
      <c r="F23" s="88">
        <f t="shared" ref="F23:F25" si="0">ROUND(D23*E23,2)</f>
        <v>120.38</v>
      </c>
    </row>
    <row r="24" spans="1:6" ht="25.5" x14ac:dyDescent="0.2">
      <c r="A24" s="85" t="s">
        <v>377</v>
      </c>
      <c r="B24" s="86" t="s">
        <v>129</v>
      </c>
      <c r="C24" s="87" t="s">
        <v>91</v>
      </c>
      <c r="D24" s="88">
        <v>52.800000000000004</v>
      </c>
      <c r="E24" s="101">
        <v>15.94</v>
      </c>
      <c r="F24" s="88">
        <f t="shared" si="0"/>
        <v>841.63</v>
      </c>
    </row>
    <row r="25" spans="1:6" ht="76.5" x14ac:dyDescent="0.2">
      <c r="A25" s="85" t="s">
        <v>378</v>
      </c>
      <c r="B25" s="86" t="s">
        <v>149</v>
      </c>
      <c r="C25" s="87" t="s">
        <v>91</v>
      </c>
      <c r="D25" s="88">
        <v>52.800000000000004</v>
      </c>
      <c r="E25" s="101">
        <v>41.9</v>
      </c>
      <c r="F25" s="88">
        <f t="shared" si="0"/>
        <v>2212.3200000000002</v>
      </c>
    </row>
    <row r="26" spans="1:6" x14ac:dyDescent="0.2">
      <c r="A26" s="85"/>
      <c r="B26" s="86"/>
      <c r="C26" s="87"/>
      <c r="D26" s="88"/>
      <c r="E26" s="101"/>
      <c r="F26" s="88"/>
    </row>
    <row r="27" spans="1:6" ht="25.5" x14ac:dyDescent="0.2">
      <c r="A27" s="94" t="s">
        <v>379</v>
      </c>
      <c r="B27" s="95" t="s">
        <v>197</v>
      </c>
      <c r="C27" s="95"/>
      <c r="D27" s="96"/>
      <c r="E27" s="96"/>
      <c r="F27" s="96">
        <f>SUBTOTAL(9,F28:F33)</f>
        <v>5926.51</v>
      </c>
    </row>
    <row r="28" spans="1:6" ht="25.5" x14ac:dyDescent="0.2">
      <c r="A28" s="85" t="s">
        <v>380</v>
      </c>
      <c r="B28" s="86" t="s">
        <v>119</v>
      </c>
      <c r="C28" s="87" t="s">
        <v>57</v>
      </c>
      <c r="D28" s="88">
        <v>53.399999999999991</v>
      </c>
      <c r="E28" s="101">
        <v>2.91</v>
      </c>
      <c r="F28" s="88">
        <f t="shared" ref="F28:F32" si="1">ROUND(D28*E28,2)</f>
        <v>155.38999999999999</v>
      </c>
    </row>
    <row r="29" spans="1:6" ht="51" x14ac:dyDescent="0.2">
      <c r="A29" s="85" t="s">
        <v>381</v>
      </c>
      <c r="B29" s="86" t="s">
        <v>123</v>
      </c>
      <c r="C29" s="87" t="s">
        <v>57</v>
      </c>
      <c r="D29" s="88">
        <v>53.399999999999991</v>
      </c>
      <c r="E29" s="101">
        <v>36.15</v>
      </c>
      <c r="F29" s="88">
        <f t="shared" si="1"/>
        <v>1930.41</v>
      </c>
    </row>
    <row r="30" spans="1:6" ht="76.5" x14ac:dyDescent="0.2">
      <c r="A30" s="85" t="s">
        <v>382</v>
      </c>
      <c r="B30" s="86" t="s">
        <v>149</v>
      </c>
      <c r="C30" s="87" t="s">
        <v>91</v>
      </c>
      <c r="D30" s="88">
        <v>53.399999999999991</v>
      </c>
      <c r="E30" s="101">
        <v>41.9</v>
      </c>
      <c r="F30" s="88">
        <f t="shared" si="1"/>
        <v>2237.46</v>
      </c>
    </row>
    <row r="31" spans="1:6" s="3" customFormat="1" ht="51" x14ac:dyDescent="0.2">
      <c r="A31" s="85" t="s">
        <v>383</v>
      </c>
      <c r="B31" s="86" t="s">
        <v>151</v>
      </c>
      <c r="C31" s="87" t="s">
        <v>91</v>
      </c>
      <c r="D31" s="88">
        <v>35.599999999999994</v>
      </c>
      <c r="E31" s="101">
        <v>32.450000000000003</v>
      </c>
      <c r="F31" s="88">
        <f t="shared" si="1"/>
        <v>1155.22</v>
      </c>
    </row>
    <row r="32" spans="1:6" s="3" customFormat="1" ht="51" x14ac:dyDescent="0.2">
      <c r="A32" s="85" t="s">
        <v>384</v>
      </c>
      <c r="B32" s="86" t="s">
        <v>152</v>
      </c>
      <c r="C32" s="87" t="s">
        <v>91</v>
      </c>
      <c r="D32" s="88">
        <v>17.799999999999997</v>
      </c>
      <c r="E32" s="101">
        <v>25.17</v>
      </c>
      <c r="F32" s="88">
        <f t="shared" si="1"/>
        <v>448.03</v>
      </c>
    </row>
    <row r="33" spans="1:6" x14ac:dyDescent="0.2">
      <c r="A33" s="85"/>
      <c r="B33" s="86"/>
      <c r="C33" s="87"/>
      <c r="D33" s="88"/>
      <c r="E33" s="101"/>
      <c r="F33" s="88"/>
    </row>
    <row r="34" spans="1:6" ht="25.5" x14ac:dyDescent="0.2">
      <c r="A34" s="94" t="s">
        <v>385</v>
      </c>
      <c r="B34" s="95" t="s">
        <v>198</v>
      </c>
      <c r="C34" s="95"/>
      <c r="D34" s="96"/>
      <c r="E34" s="96"/>
      <c r="F34" s="96">
        <f>SUBTOTAL(9,F35:F41)</f>
        <v>1777.7699999999998</v>
      </c>
    </row>
    <row r="35" spans="1:6" ht="25.5" x14ac:dyDescent="0.2">
      <c r="A35" s="85" t="s">
        <v>386</v>
      </c>
      <c r="B35" s="86" t="s">
        <v>119</v>
      </c>
      <c r="C35" s="87" t="s">
        <v>57</v>
      </c>
      <c r="D35" s="88">
        <v>13.5</v>
      </c>
      <c r="E35" s="101">
        <v>2.91</v>
      </c>
      <c r="F35" s="88">
        <f t="shared" ref="F35:F40" si="2">ROUND(D35*E35,2)</f>
        <v>39.29</v>
      </c>
    </row>
    <row r="36" spans="1:6" ht="51" x14ac:dyDescent="0.2">
      <c r="A36" s="85" t="s">
        <v>387</v>
      </c>
      <c r="B36" s="86" t="s">
        <v>123</v>
      </c>
      <c r="C36" s="87" t="s">
        <v>57</v>
      </c>
      <c r="D36" s="88">
        <v>13.5</v>
      </c>
      <c r="E36" s="101">
        <v>36.15</v>
      </c>
      <c r="F36" s="88">
        <f t="shared" si="2"/>
        <v>488.03</v>
      </c>
    </row>
    <row r="37" spans="1:6" ht="76.5" x14ac:dyDescent="0.2">
      <c r="A37" s="85" t="s">
        <v>388</v>
      </c>
      <c r="B37" s="86" t="s">
        <v>149</v>
      </c>
      <c r="C37" s="87" t="s">
        <v>91</v>
      </c>
      <c r="D37" s="88">
        <v>13.5</v>
      </c>
      <c r="E37" s="101">
        <v>41.9</v>
      </c>
      <c r="F37" s="88">
        <f t="shared" si="2"/>
        <v>565.65</v>
      </c>
    </row>
    <row r="38" spans="1:6" s="3" customFormat="1" ht="51" x14ac:dyDescent="0.2">
      <c r="A38" s="85" t="s">
        <v>389</v>
      </c>
      <c r="B38" s="86" t="s">
        <v>150</v>
      </c>
      <c r="C38" s="87" t="s">
        <v>91</v>
      </c>
      <c r="D38" s="88">
        <v>13.5</v>
      </c>
      <c r="E38" s="101">
        <v>32.450000000000003</v>
      </c>
      <c r="F38" s="88">
        <f t="shared" si="2"/>
        <v>438.08</v>
      </c>
    </row>
    <row r="39" spans="1:6" ht="38.25" x14ac:dyDescent="0.2">
      <c r="A39" s="85" t="s">
        <v>390</v>
      </c>
      <c r="B39" s="86" t="s">
        <v>120</v>
      </c>
      <c r="C39" s="87" t="s">
        <v>121</v>
      </c>
      <c r="D39" s="88">
        <v>16.2</v>
      </c>
      <c r="E39" s="101">
        <v>7.02</v>
      </c>
      <c r="F39" s="88">
        <f t="shared" si="2"/>
        <v>113.72</v>
      </c>
    </row>
    <row r="40" spans="1:6" ht="38.25" x14ac:dyDescent="0.2">
      <c r="A40" s="85" t="s">
        <v>391</v>
      </c>
      <c r="B40" s="86" t="s">
        <v>122</v>
      </c>
      <c r="C40" s="87" t="s">
        <v>57</v>
      </c>
      <c r="D40" s="88">
        <v>16.2</v>
      </c>
      <c r="E40" s="101">
        <v>8.2100000000000009</v>
      </c>
      <c r="F40" s="88">
        <f t="shared" si="2"/>
        <v>133</v>
      </c>
    </row>
    <row r="41" spans="1:6" x14ac:dyDescent="0.2">
      <c r="A41" s="85"/>
      <c r="B41" s="86"/>
      <c r="C41" s="87"/>
      <c r="D41" s="88"/>
      <c r="E41" s="101"/>
      <c r="F41" s="88"/>
    </row>
    <row r="42" spans="1:6" x14ac:dyDescent="0.2">
      <c r="A42" s="94" t="s">
        <v>392</v>
      </c>
      <c r="B42" s="95" t="s">
        <v>124</v>
      </c>
      <c r="C42" s="95"/>
      <c r="D42" s="96"/>
      <c r="E42" s="96"/>
      <c r="F42" s="96">
        <f>SUBTOTAL(9,F43:F48)</f>
        <v>16536.060000000001</v>
      </c>
    </row>
    <row r="43" spans="1:6" ht="25.5" x14ac:dyDescent="0.2">
      <c r="A43" s="85" t="s">
        <v>393</v>
      </c>
      <c r="B43" s="86" t="s">
        <v>92</v>
      </c>
      <c r="C43" s="87" t="s">
        <v>57</v>
      </c>
      <c r="D43" s="88">
        <v>115.18</v>
      </c>
      <c r="E43" s="101">
        <v>3.12</v>
      </c>
      <c r="F43" s="88">
        <f>ROUND(D43*E43,2)</f>
        <v>359.36</v>
      </c>
    </row>
    <row r="44" spans="1:6" ht="25.5" x14ac:dyDescent="0.2">
      <c r="A44" s="85" t="s">
        <v>394</v>
      </c>
      <c r="B44" s="86" t="s">
        <v>93</v>
      </c>
      <c r="C44" s="87" t="s">
        <v>94</v>
      </c>
      <c r="D44" s="88">
        <v>11.518000000000001</v>
      </c>
      <c r="E44" s="101">
        <v>53.63</v>
      </c>
      <c r="F44" s="88">
        <f>ROUND(D44*E44,2)</f>
        <v>617.71</v>
      </c>
    </row>
    <row r="45" spans="1:6" ht="25.5" x14ac:dyDescent="0.2">
      <c r="A45" s="85" t="s">
        <v>395</v>
      </c>
      <c r="B45" s="86" t="s">
        <v>99</v>
      </c>
      <c r="C45" s="87" t="s">
        <v>100</v>
      </c>
      <c r="D45" s="88">
        <v>11.518000000000001</v>
      </c>
      <c r="E45" s="101">
        <v>16.079999999999998</v>
      </c>
      <c r="F45" s="88">
        <f>ROUND(D45*E45,2)</f>
        <v>185.21</v>
      </c>
    </row>
    <row r="46" spans="1:6" ht="51" x14ac:dyDescent="0.2">
      <c r="A46" s="85" t="s">
        <v>396</v>
      </c>
      <c r="B46" s="86" t="s">
        <v>125</v>
      </c>
      <c r="C46" s="87" t="s">
        <v>57</v>
      </c>
      <c r="D46" s="88">
        <v>115.18</v>
      </c>
      <c r="E46" s="101">
        <v>125.12</v>
      </c>
      <c r="F46" s="88">
        <f>ROUND(D46*E46,2)</f>
        <v>14411.32</v>
      </c>
    </row>
    <row r="47" spans="1:6" ht="25.5" x14ac:dyDescent="0.2">
      <c r="A47" s="85" t="s">
        <v>397</v>
      </c>
      <c r="B47" s="86" t="s">
        <v>127</v>
      </c>
      <c r="C47" s="87" t="s">
        <v>91</v>
      </c>
      <c r="D47" s="88">
        <v>56.120000000000005</v>
      </c>
      <c r="E47" s="101">
        <v>17.149999999999999</v>
      </c>
      <c r="F47" s="88">
        <f>ROUND(D47*E47,2)</f>
        <v>962.46</v>
      </c>
    </row>
    <row r="48" spans="1:6" x14ac:dyDescent="0.2">
      <c r="A48" s="85"/>
      <c r="B48" s="86"/>
      <c r="C48" s="87"/>
      <c r="D48" s="88"/>
      <c r="E48" s="101"/>
      <c r="F48" s="88"/>
    </row>
    <row r="49" spans="1:6" ht="25.5" x14ac:dyDescent="0.2">
      <c r="A49" s="94" t="s">
        <v>398</v>
      </c>
      <c r="B49" s="95" t="s">
        <v>164</v>
      </c>
      <c r="C49" s="95"/>
      <c r="D49" s="96"/>
      <c r="E49" s="96"/>
      <c r="F49" s="96">
        <f>SUBTOTAL(9,F50:F56)</f>
        <v>30354.710000000003</v>
      </c>
    </row>
    <row r="50" spans="1:6" ht="25.5" x14ac:dyDescent="0.2">
      <c r="A50" s="85" t="s">
        <v>399</v>
      </c>
      <c r="B50" s="86" t="s">
        <v>163</v>
      </c>
      <c r="C50" s="87" t="s">
        <v>91</v>
      </c>
      <c r="D50" s="88">
        <v>163</v>
      </c>
      <c r="E50" s="101">
        <v>58.32</v>
      </c>
      <c r="F50" s="88">
        <f t="shared" ref="F50:F55" si="3">ROUND(D50*E50,2)</f>
        <v>9506.16</v>
      </c>
    </row>
    <row r="51" spans="1:6" ht="25.5" x14ac:dyDescent="0.2">
      <c r="A51" s="85" t="s">
        <v>400</v>
      </c>
      <c r="B51" s="86" t="s">
        <v>155</v>
      </c>
      <c r="C51" s="87" t="s">
        <v>91</v>
      </c>
      <c r="D51" s="88">
        <v>6.5</v>
      </c>
      <c r="E51" s="101">
        <v>105.12</v>
      </c>
      <c r="F51" s="88">
        <f t="shared" si="3"/>
        <v>683.28</v>
      </c>
    </row>
    <row r="52" spans="1:6" ht="25.5" x14ac:dyDescent="0.2">
      <c r="A52" s="85" t="s">
        <v>401</v>
      </c>
      <c r="B52" s="86" t="s">
        <v>156</v>
      </c>
      <c r="C52" s="87" t="s">
        <v>91</v>
      </c>
      <c r="D52" s="88">
        <v>34</v>
      </c>
      <c r="E52" s="101">
        <v>147.16999999999999</v>
      </c>
      <c r="F52" s="88">
        <f t="shared" si="3"/>
        <v>5003.78</v>
      </c>
    </row>
    <row r="53" spans="1:6" ht="25.5" x14ac:dyDescent="0.2">
      <c r="A53" s="85" t="s">
        <v>402</v>
      </c>
      <c r="B53" s="86" t="s">
        <v>157</v>
      </c>
      <c r="C53" s="87" t="s">
        <v>91</v>
      </c>
      <c r="D53" s="88">
        <v>32</v>
      </c>
      <c r="E53" s="101">
        <v>105.44</v>
      </c>
      <c r="F53" s="88">
        <f t="shared" si="3"/>
        <v>3374.08</v>
      </c>
    </row>
    <row r="54" spans="1:6" ht="25.5" x14ac:dyDescent="0.2">
      <c r="A54" s="85" t="s">
        <v>403</v>
      </c>
      <c r="B54" s="86" t="s">
        <v>158</v>
      </c>
      <c r="C54" s="87" t="s">
        <v>91</v>
      </c>
      <c r="D54" s="88">
        <v>77</v>
      </c>
      <c r="E54" s="101">
        <v>135.15</v>
      </c>
      <c r="F54" s="88">
        <f t="shared" si="3"/>
        <v>10406.549999999999</v>
      </c>
    </row>
    <row r="55" spans="1:6" ht="25.5" x14ac:dyDescent="0.2">
      <c r="A55" s="85" t="s">
        <v>404</v>
      </c>
      <c r="B55" s="86" t="s">
        <v>167</v>
      </c>
      <c r="C55" s="87" t="s">
        <v>91</v>
      </c>
      <c r="D55" s="88">
        <v>113</v>
      </c>
      <c r="E55" s="101">
        <v>12.22</v>
      </c>
      <c r="F55" s="88">
        <f t="shared" si="3"/>
        <v>1380.86</v>
      </c>
    </row>
    <row r="56" spans="1:6" x14ac:dyDescent="0.2">
      <c r="A56" s="85"/>
      <c r="B56" s="86"/>
      <c r="C56" s="87"/>
      <c r="D56" s="88"/>
      <c r="E56" s="101"/>
      <c r="F56" s="88"/>
    </row>
    <row r="57" spans="1:6" x14ac:dyDescent="0.2">
      <c r="A57" s="94" t="s">
        <v>405</v>
      </c>
      <c r="B57" s="95" t="s">
        <v>153</v>
      </c>
      <c r="C57" s="95"/>
      <c r="D57" s="96"/>
      <c r="E57" s="96"/>
      <c r="F57" s="96">
        <f>SUBTOTAL(9,F58:F59)</f>
        <v>7369.38</v>
      </c>
    </row>
    <row r="58" spans="1:6" ht="38.25" x14ac:dyDescent="0.2">
      <c r="A58" s="85" t="s">
        <v>406</v>
      </c>
      <c r="B58" s="86" t="s">
        <v>154</v>
      </c>
      <c r="C58" s="87" t="s">
        <v>57</v>
      </c>
      <c r="D58" s="88">
        <v>50.78125</v>
      </c>
      <c r="E58" s="101">
        <v>145.12</v>
      </c>
      <c r="F58" s="88">
        <f>ROUND(D58*E58,2)</f>
        <v>7369.38</v>
      </c>
    </row>
    <row r="59" spans="1:6" x14ac:dyDescent="0.2">
      <c r="A59" s="85"/>
      <c r="B59" s="86"/>
      <c r="C59" s="87"/>
      <c r="D59" s="88"/>
      <c r="E59" s="101"/>
      <c r="F59" s="88"/>
    </row>
    <row r="60" spans="1:6" x14ac:dyDescent="0.2">
      <c r="A60" s="94" t="s">
        <v>407</v>
      </c>
      <c r="B60" s="95" t="s">
        <v>159</v>
      </c>
      <c r="C60" s="95"/>
      <c r="D60" s="96"/>
      <c r="E60" s="96"/>
      <c r="F60" s="96">
        <f>SUBTOTAL(9,F61:F66)</f>
        <v>5233.96</v>
      </c>
    </row>
    <row r="61" spans="1:6" s="3" customFormat="1" ht="38.25" x14ac:dyDescent="0.2">
      <c r="A61" s="85" t="s">
        <v>408</v>
      </c>
      <c r="B61" s="86" t="s">
        <v>165</v>
      </c>
      <c r="C61" s="87" t="s">
        <v>57</v>
      </c>
      <c r="D61" s="88">
        <v>156.78500000000003</v>
      </c>
      <c r="E61" s="101">
        <v>2.04</v>
      </c>
      <c r="F61" s="88">
        <f>ROUND(D61*E61,2)</f>
        <v>319.83999999999997</v>
      </c>
    </row>
    <row r="62" spans="1:6" s="3" customFormat="1" ht="38.25" x14ac:dyDescent="0.2">
      <c r="A62" s="85" t="s">
        <v>409</v>
      </c>
      <c r="B62" s="86" t="s">
        <v>166</v>
      </c>
      <c r="C62" s="87" t="s">
        <v>57</v>
      </c>
      <c r="D62" s="88">
        <v>156.78500000000003</v>
      </c>
      <c r="E62" s="101">
        <v>14.63</v>
      </c>
      <c r="F62" s="88">
        <f>ROUND(D62*E62,2)</f>
        <v>2293.7600000000002</v>
      </c>
    </row>
    <row r="63" spans="1:6" s="3" customFormat="1" ht="38.25" x14ac:dyDescent="0.2">
      <c r="A63" s="85" t="s">
        <v>410</v>
      </c>
      <c r="B63" s="86" t="s">
        <v>161</v>
      </c>
      <c r="C63" s="87" t="s">
        <v>57</v>
      </c>
      <c r="D63" s="88">
        <v>4.004999999999999</v>
      </c>
      <c r="E63" s="101">
        <v>10.64</v>
      </c>
      <c r="F63" s="88">
        <f>ROUND(D63*E63,2)</f>
        <v>42.61</v>
      </c>
    </row>
    <row r="64" spans="1:6" s="3" customFormat="1" ht="38.25" x14ac:dyDescent="0.2">
      <c r="A64" s="85" t="s">
        <v>411</v>
      </c>
      <c r="B64" s="86" t="s">
        <v>160</v>
      </c>
      <c r="C64" s="87" t="s">
        <v>57</v>
      </c>
      <c r="D64" s="88">
        <v>156.63999999999999</v>
      </c>
      <c r="E64" s="101">
        <v>12.79</v>
      </c>
      <c r="F64" s="88">
        <f>ROUND(D64*E64,2)</f>
        <v>2003.43</v>
      </c>
    </row>
    <row r="65" spans="1:6" s="3" customFormat="1" ht="51" x14ac:dyDescent="0.2">
      <c r="A65" s="85" t="s">
        <v>412</v>
      </c>
      <c r="B65" s="86" t="s">
        <v>199</v>
      </c>
      <c r="C65" s="87" t="s">
        <v>57</v>
      </c>
      <c r="D65" s="88">
        <v>13.349999999999998</v>
      </c>
      <c r="E65" s="101">
        <v>43.02</v>
      </c>
      <c r="F65" s="88">
        <f>ROUND(D65*E65,2)</f>
        <v>574.32000000000005</v>
      </c>
    </row>
    <row r="66" spans="1:6" x14ac:dyDescent="0.2">
      <c r="A66" s="85"/>
      <c r="B66" s="86"/>
      <c r="C66" s="87"/>
      <c r="D66" s="88"/>
      <c r="E66" s="101"/>
      <c r="F66" s="88"/>
    </row>
    <row r="67" spans="1:6" ht="15" customHeight="1" x14ac:dyDescent="0.2">
      <c r="A67" s="89" t="s">
        <v>12</v>
      </c>
      <c r="B67" s="90"/>
      <c r="C67" s="90"/>
      <c r="D67" s="91"/>
      <c r="E67" s="92"/>
      <c r="F67" s="93">
        <f>SUBTOTAL(9,F15:F66)</f>
        <v>72334.099999999991</v>
      </c>
    </row>
    <row r="73" spans="1:6" x14ac:dyDescent="0.2">
      <c r="A73" s="7"/>
      <c r="B73" s="7"/>
      <c r="C73" s="7"/>
      <c r="D73" s="7"/>
      <c r="E73" s="7"/>
      <c r="F73" s="7"/>
    </row>
  </sheetData>
  <autoFilter ref="A12:F66"/>
  <mergeCells count="11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</mergeCells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outlinePr summaryBelow="0"/>
  </sheetPr>
  <dimension ref="A1:F88"/>
  <sheetViews>
    <sheetView showZeros="0" topLeftCell="A66" zoomScaleNormal="100" zoomScaleSheetLayoutView="100" workbookViewId="0">
      <selection activeCell="F83" activeCellId="2" sqref="F15 F30 F83"/>
    </sheetView>
  </sheetViews>
  <sheetFormatPr defaultColWidth="9.140625" defaultRowHeight="12.75" x14ac:dyDescent="0.2"/>
  <cols>
    <col min="1" max="1" width="7.42578125" style="9" customWidth="1"/>
    <col min="2" max="2" width="57.42578125" style="46" customWidth="1"/>
    <col min="3" max="3" width="6.140625" style="9" customWidth="1"/>
    <col min="4" max="4" width="10" style="47" bestFit="1" customWidth="1"/>
    <col min="5" max="5" width="10.7109375" style="47" customWidth="1"/>
    <col min="6" max="6" width="12.85546875" style="47" customWidth="1"/>
    <col min="7" max="16384" width="9.140625" style="7"/>
  </cols>
  <sheetData>
    <row r="1" spans="1:6" ht="12.75" customHeight="1" x14ac:dyDescent="0.2">
      <c r="A1" s="216" t="s">
        <v>0</v>
      </c>
      <c r="B1" s="217"/>
      <c r="C1" s="218"/>
      <c r="D1" s="198" t="s">
        <v>1</v>
      </c>
      <c r="E1" s="198"/>
      <c r="F1" s="198"/>
    </row>
    <row r="2" spans="1:6" ht="12.75" customHeight="1" x14ac:dyDescent="0.2">
      <c r="A2" s="219"/>
      <c r="B2" s="220"/>
      <c r="C2" s="221"/>
      <c r="D2" s="198"/>
      <c r="E2" s="198"/>
      <c r="F2" s="198"/>
    </row>
    <row r="3" spans="1:6" ht="12.75" customHeight="1" x14ac:dyDescent="0.2">
      <c r="A3" s="219"/>
      <c r="B3" s="220"/>
      <c r="C3" s="221"/>
      <c r="D3" s="214" t="s">
        <v>2</v>
      </c>
      <c r="E3" s="214" t="s">
        <v>55</v>
      </c>
      <c r="F3" s="199" t="s">
        <v>221</v>
      </c>
    </row>
    <row r="4" spans="1:6" ht="12.75" customHeight="1" x14ac:dyDescent="0.2">
      <c r="A4" s="222"/>
      <c r="B4" s="223"/>
      <c r="C4" s="224"/>
      <c r="D4" s="215"/>
      <c r="E4" s="215"/>
      <c r="F4" s="199"/>
    </row>
    <row r="5" spans="1:6" x14ac:dyDescent="0.2">
      <c r="A5" s="205" t="s">
        <v>3</v>
      </c>
      <c r="B5" s="206"/>
      <c r="C5" s="206"/>
      <c r="D5" s="206"/>
      <c r="E5" s="206"/>
      <c r="F5" s="207"/>
    </row>
    <row r="6" spans="1:6" ht="45" customHeight="1" x14ac:dyDescent="0.2">
      <c r="A6" s="201" t="s">
        <v>200</v>
      </c>
      <c r="B6" s="201"/>
      <c r="C6" s="201"/>
      <c r="D6" s="201"/>
      <c r="E6" s="201"/>
      <c r="F6" s="201"/>
    </row>
    <row r="7" spans="1:6" ht="13.15" customHeight="1" x14ac:dyDescent="0.2">
      <c r="A7" s="208" t="s">
        <v>85</v>
      </c>
      <c r="B7" s="209"/>
      <c r="C7" s="209"/>
      <c r="D7" s="209"/>
      <c r="E7" s="209"/>
      <c r="F7" s="210"/>
    </row>
    <row r="8" spans="1:6" ht="13.15" customHeight="1" x14ac:dyDescent="0.2">
      <c r="A8" s="208" t="s">
        <v>162</v>
      </c>
      <c r="B8" s="209"/>
      <c r="C8" s="209"/>
      <c r="D8" s="209"/>
      <c r="E8" s="209"/>
      <c r="F8" s="210"/>
    </row>
    <row r="9" spans="1:6" x14ac:dyDescent="0.2">
      <c r="A9" s="211" t="s">
        <v>4</v>
      </c>
      <c r="B9" s="212"/>
      <c r="C9" s="212"/>
      <c r="D9" s="212"/>
      <c r="E9" s="212"/>
      <c r="F9" s="213"/>
    </row>
    <row r="10" spans="1:6" ht="13.15" customHeight="1" x14ac:dyDescent="0.2">
      <c r="A10" s="187" t="s">
        <v>5</v>
      </c>
      <c r="B10" s="183"/>
      <c r="C10" s="183"/>
      <c r="D10" s="186" t="s">
        <v>366</v>
      </c>
      <c r="E10" s="184" t="s">
        <v>367</v>
      </c>
      <c r="F10" s="185"/>
    </row>
    <row r="11" spans="1:6" x14ac:dyDescent="0.2">
      <c r="A11" s="202"/>
      <c r="B11" s="203"/>
      <c r="C11" s="203"/>
      <c r="D11" s="203"/>
      <c r="E11" s="203"/>
      <c r="F11" s="204"/>
    </row>
    <row r="12" spans="1:6" s="3" customFormat="1" ht="25.5" x14ac:dyDescent="0.2">
      <c r="A12" s="53" t="s">
        <v>6</v>
      </c>
      <c r="B12" s="54" t="s">
        <v>7</v>
      </c>
      <c r="C12" s="53" t="s">
        <v>8</v>
      </c>
      <c r="D12" s="55" t="s">
        <v>9</v>
      </c>
      <c r="E12" s="56" t="s">
        <v>10</v>
      </c>
      <c r="F12" s="57" t="s">
        <v>11</v>
      </c>
    </row>
    <row r="13" spans="1:6" s="3" customFormat="1" x14ac:dyDescent="0.2">
      <c r="A13" s="4"/>
      <c r="B13" s="8"/>
      <c r="C13" s="5"/>
      <c r="D13" s="6"/>
      <c r="E13" s="50"/>
      <c r="F13" s="49"/>
    </row>
    <row r="14" spans="1:6" ht="20.25" x14ac:dyDescent="0.2">
      <c r="A14" s="171">
        <v>6</v>
      </c>
      <c r="B14" s="172" t="s">
        <v>420</v>
      </c>
      <c r="C14" s="172"/>
      <c r="D14" s="104"/>
      <c r="E14" s="104"/>
      <c r="F14" s="104">
        <f>SUBTOTAL(9,F15:F86)</f>
        <v>210764.10000000009</v>
      </c>
    </row>
    <row r="15" spans="1:6" x14ac:dyDescent="0.2">
      <c r="A15" s="173" t="s">
        <v>224</v>
      </c>
      <c r="B15" s="174" t="s">
        <v>225</v>
      </c>
      <c r="C15" s="174"/>
      <c r="D15" s="96"/>
      <c r="E15" s="96"/>
      <c r="F15" s="96">
        <f>SUBTOTAL(9,F16:F28)</f>
        <v>84124.76</v>
      </c>
    </row>
    <row r="16" spans="1:6" ht="114.75" x14ac:dyDescent="0.2">
      <c r="A16" s="168" t="s">
        <v>226</v>
      </c>
      <c r="B16" s="169" t="s">
        <v>227</v>
      </c>
      <c r="C16" s="170" t="s">
        <v>228</v>
      </c>
      <c r="D16" s="88">
        <v>43</v>
      </c>
      <c r="E16" s="101">
        <v>273.93</v>
      </c>
      <c r="F16" s="88">
        <f t="shared" ref="F16:F28" si="0">ROUND(D16*E16,2)</f>
        <v>11778.99</v>
      </c>
    </row>
    <row r="17" spans="1:6" ht="114.75" x14ac:dyDescent="0.2">
      <c r="A17" s="168" t="s">
        <v>229</v>
      </c>
      <c r="B17" s="169" t="s">
        <v>230</v>
      </c>
      <c r="C17" s="170" t="s">
        <v>228</v>
      </c>
      <c r="D17" s="88">
        <v>32</v>
      </c>
      <c r="E17" s="101">
        <v>672.7</v>
      </c>
      <c r="F17" s="88">
        <f t="shared" si="0"/>
        <v>21526.400000000001</v>
      </c>
    </row>
    <row r="18" spans="1:6" ht="127.5" x14ac:dyDescent="0.2">
      <c r="A18" s="168" t="s">
        <v>231</v>
      </c>
      <c r="B18" s="169" t="s">
        <v>232</v>
      </c>
      <c r="C18" s="170" t="s">
        <v>228</v>
      </c>
      <c r="D18" s="88">
        <v>6</v>
      </c>
      <c r="E18" s="101">
        <v>2817.07</v>
      </c>
      <c r="F18" s="88">
        <f t="shared" si="0"/>
        <v>16902.419999999998</v>
      </c>
    </row>
    <row r="19" spans="1:6" ht="25.5" x14ac:dyDescent="0.2">
      <c r="A19" s="168" t="s">
        <v>233</v>
      </c>
      <c r="B19" s="169" t="s">
        <v>234</v>
      </c>
      <c r="C19" s="170" t="s">
        <v>228</v>
      </c>
      <c r="D19" s="88">
        <v>6</v>
      </c>
      <c r="E19" s="101">
        <v>2573.7600000000002</v>
      </c>
      <c r="F19" s="88">
        <f t="shared" si="0"/>
        <v>15442.56</v>
      </c>
    </row>
    <row r="20" spans="1:6" ht="25.5" x14ac:dyDescent="0.2">
      <c r="A20" s="168" t="s">
        <v>235</v>
      </c>
      <c r="B20" s="169" t="s">
        <v>236</v>
      </c>
      <c r="C20" s="170" t="s">
        <v>228</v>
      </c>
      <c r="D20" s="88">
        <v>2</v>
      </c>
      <c r="E20" s="101">
        <v>126.92</v>
      </c>
      <c r="F20" s="88">
        <f t="shared" si="0"/>
        <v>253.84</v>
      </c>
    </row>
    <row r="21" spans="1:6" ht="25.5" x14ac:dyDescent="0.2">
      <c r="A21" s="168" t="s">
        <v>237</v>
      </c>
      <c r="B21" s="169" t="s">
        <v>238</v>
      </c>
      <c r="C21" s="170" t="s">
        <v>228</v>
      </c>
      <c r="D21" s="88">
        <v>3</v>
      </c>
      <c r="E21" s="101">
        <v>252.18</v>
      </c>
      <c r="F21" s="88">
        <f t="shared" si="0"/>
        <v>756.54</v>
      </c>
    </row>
    <row r="22" spans="1:6" ht="25.5" x14ac:dyDescent="0.2">
      <c r="A22" s="168" t="s">
        <v>239</v>
      </c>
      <c r="B22" s="169" t="s">
        <v>240</v>
      </c>
      <c r="C22" s="170" t="s">
        <v>228</v>
      </c>
      <c r="D22" s="88">
        <v>6</v>
      </c>
      <c r="E22" s="101">
        <v>60.42</v>
      </c>
      <c r="F22" s="88">
        <f t="shared" si="0"/>
        <v>362.52</v>
      </c>
    </row>
    <row r="23" spans="1:6" ht="25.5" x14ac:dyDescent="0.2">
      <c r="A23" s="168" t="s">
        <v>241</v>
      </c>
      <c r="B23" s="169" t="s">
        <v>242</v>
      </c>
      <c r="C23" s="170" t="s">
        <v>228</v>
      </c>
      <c r="D23" s="88">
        <v>3</v>
      </c>
      <c r="E23" s="101">
        <v>90.98</v>
      </c>
      <c r="F23" s="88">
        <f t="shared" si="0"/>
        <v>272.94</v>
      </c>
    </row>
    <row r="24" spans="1:6" ht="25.5" x14ac:dyDescent="0.2">
      <c r="A24" s="168" t="s">
        <v>243</v>
      </c>
      <c r="B24" s="169" t="s">
        <v>244</v>
      </c>
      <c r="C24" s="170" t="s">
        <v>228</v>
      </c>
      <c r="D24" s="88">
        <v>2</v>
      </c>
      <c r="E24" s="101">
        <v>108.54</v>
      </c>
      <c r="F24" s="88">
        <f t="shared" si="0"/>
        <v>217.08</v>
      </c>
    </row>
    <row r="25" spans="1:6" x14ac:dyDescent="0.2">
      <c r="A25" s="168" t="s">
        <v>245</v>
      </c>
      <c r="B25" s="169" t="s">
        <v>246</v>
      </c>
      <c r="C25" s="170" t="s">
        <v>228</v>
      </c>
      <c r="D25" s="88">
        <v>17</v>
      </c>
      <c r="E25" s="101">
        <v>151.37</v>
      </c>
      <c r="F25" s="88">
        <f t="shared" si="0"/>
        <v>2573.29</v>
      </c>
    </row>
    <row r="26" spans="1:6" ht="25.5" x14ac:dyDescent="0.2">
      <c r="A26" s="168" t="s">
        <v>247</v>
      </c>
      <c r="B26" s="169" t="s">
        <v>248</v>
      </c>
      <c r="C26" s="170" t="s">
        <v>228</v>
      </c>
      <c r="D26" s="88">
        <v>7</v>
      </c>
      <c r="E26" s="101">
        <v>798.82</v>
      </c>
      <c r="F26" s="88">
        <f t="shared" si="0"/>
        <v>5591.74</v>
      </c>
    </row>
    <row r="27" spans="1:6" ht="25.5" x14ac:dyDescent="0.2">
      <c r="A27" s="168" t="s">
        <v>249</v>
      </c>
      <c r="B27" s="169" t="s">
        <v>250</v>
      </c>
      <c r="C27" s="170" t="s">
        <v>228</v>
      </c>
      <c r="D27" s="88">
        <v>2</v>
      </c>
      <c r="E27" s="101">
        <v>3248.05</v>
      </c>
      <c r="F27" s="88">
        <f t="shared" si="0"/>
        <v>6496.1</v>
      </c>
    </row>
    <row r="28" spans="1:6" ht="165.75" x14ac:dyDescent="0.2">
      <c r="A28" s="168" t="s">
        <v>251</v>
      </c>
      <c r="B28" s="169" t="s">
        <v>252</v>
      </c>
      <c r="C28" s="170" t="s">
        <v>228</v>
      </c>
      <c r="D28" s="88">
        <v>2</v>
      </c>
      <c r="E28" s="101">
        <v>975.17</v>
      </c>
      <c r="F28" s="88">
        <f t="shared" si="0"/>
        <v>1950.34</v>
      </c>
    </row>
    <row r="29" spans="1:6" x14ac:dyDescent="0.2">
      <c r="A29" s="168"/>
      <c r="B29" s="169"/>
      <c r="C29" s="170"/>
      <c r="D29" s="88"/>
      <c r="E29" s="101"/>
      <c r="F29" s="88"/>
    </row>
    <row r="30" spans="1:6" x14ac:dyDescent="0.2">
      <c r="A30" s="173" t="s">
        <v>253</v>
      </c>
      <c r="B30" s="174" t="s">
        <v>254</v>
      </c>
      <c r="C30" s="174"/>
      <c r="D30" s="96"/>
      <c r="E30" s="96"/>
      <c r="F30" s="96">
        <f>SUBTOTAL(9,F31:F82)</f>
        <v>93149.16</v>
      </c>
    </row>
    <row r="31" spans="1:6" s="3" customFormat="1" x14ac:dyDescent="0.2">
      <c r="A31" s="168" t="s">
        <v>255</v>
      </c>
      <c r="B31" s="169" t="s">
        <v>256</v>
      </c>
      <c r="C31" s="170" t="s">
        <v>56</v>
      </c>
      <c r="D31" s="88">
        <v>374</v>
      </c>
      <c r="E31" s="101">
        <v>6.26</v>
      </c>
      <c r="F31" s="88">
        <f t="shared" ref="F31:F81" si="1">ROUND(D31*E31,2)</f>
        <v>2341.2399999999998</v>
      </c>
    </row>
    <row r="32" spans="1:6" s="3" customFormat="1" x14ac:dyDescent="0.2">
      <c r="A32" s="168" t="s">
        <v>257</v>
      </c>
      <c r="B32" s="169" t="s">
        <v>258</v>
      </c>
      <c r="C32" s="170" t="s">
        <v>56</v>
      </c>
      <c r="D32" s="88">
        <v>6</v>
      </c>
      <c r="E32" s="101">
        <v>6.39</v>
      </c>
      <c r="F32" s="88">
        <f t="shared" si="1"/>
        <v>38.340000000000003</v>
      </c>
    </row>
    <row r="33" spans="1:6" x14ac:dyDescent="0.2">
      <c r="A33" s="168" t="s">
        <v>259</v>
      </c>
      <c r="B33" s="169" t="s">
        <v>260</v>
      </c>
      <c r="C33" s="170" t="s">
        <v>91</v>
      </c>
      <c r="D33" s="88">
        <v>55</v>
      </c>
      <c r="E33" s="101">
        <v>36.93</v>
      </c>
      <c r="F33" s="88">
        <f t="shared" si="1"/>
        <v>2031.15</v>
      </c>
    </row>
    <row r="34" spans="1:6" x14ac:dyDescent="0.2">
      <c r="A34" s="168" t="s">
        <v>261</v>
      </c>
      <c r="B34" s="169" t="s">
        <v>262</v>
      </c>
      <c r="C34" s="170" t="s">
        <v>56</v>
      </c>
      <c r="D34" s="88">
        <v>401</v>
      </c>
      <c r="E34" s="101">
        <v>3.19</v>
      </c>
      <c r="F34" s="88">
        <f t="shared" si="1"/>
        <v>1279.19</v>
      </c>
    </row>
    <row r="35" spans="1:6" x14ac:dyDescent="0.2">
      <c r="A35" s="168" t="s">
        <v>263</v>
      </c>
      <c r="B35" s="169" t="s">
        <v>264</v>
      </c>
      <c r="C35" s="170" t="s">
        <v>56</v>
      </c>
      <c r="D35" s="88">
        <v>4</v>
      </c>
      <c r="E35" s="101">
        <v>4.5999999999999996</v>
      </c>
      <c r="F35" s="88">
        <f t="shared" si="1"/>
        <v>18.399999999999999</v>
      </c>
    </row>
    <row r="36" spans="1:6" ht="25.5" x14ac:dyDescent="0.2">
      <c r="A36" s="168" t="s">
        <v>265</v>
      </c>
      <c r="B36" s="169" t="s">
        <v>266</v>
      </c>
      <c r="C36" s="170" t="s">
        <v>56</v>
      </c>
      <c r="D36" s="88">
        <v>401</v>
      </c>
      <c r="E36" s="101">
        <v>1.88</v>
      </c>
      <c r="F36" s="88">
        <f t="shared" si="1"/>
        <v>753.88</v>
      </c>
    </row>
    <row r="37" spans="1:6" x14ac:dyDescent="0.2">
      <c r="A37" s="168" t="s">
        <v>267</v>
      </c>
      <c r="B37" s="169" t="s">
        <v>268</v>
      </c>
      <c r="C37" s="170" t="s">
        <v>56</v>
      </c>
      <c r="D37" s="88">
        <v>500</v>
      </c>
      <c r="E37" s="101">
        <v>4</v>
      </c>
      <c r="F37" s="88">
        <f t="shared" si="1"/>
        <v>2000</v>
      </c>
    </row>
    <row r="38" spans="1:6" s="3" customFormat="1" x14ac:dyDescent="0.2">
      <c r="A38" s="168" t="s">
        <v>269</v>
      </c>
      <c r="B38" s="169" t="s">
        <v>270</v>
      </c>
      <c r="C38" s="170" t="s">
        <v>56</v>
      </c>
      <c r="D38" s="88">
        <v>262</v>
      </c>
      <c r="E38" s="101">
        <v>4.2300000000000004</v>
      </c>
      <c r="F38" s="88">
        <f t="shared" si="1"/>
        <v>1108.26</v>
      </c>
    </row>
    <row r="39" spans="1:6" x14ac:dyDescent="0.2">
      <c r="A39" s="168" t="s">
        <v>271</v>
      </c>
      <c r="B39" s="169" t="s">
        <v>272</v>
      </c>
      <c r="C39" s="170" t="s">
        <v>91</v>
      </c>
      <c r="D39" s="88">
        <v>3.1</v>
      </c>
      <c r="E39" s="101">
        <v>50.04</v>
      </c>
      <c r="F39" s="88">
        <f t="shared" si="1"/>
        <v>155.12</v>
      </c>
    </row>
    <row r="40" spans="1:6" x14ac:dyDescent="0.2">
      <c r="A40" s="168" t="s">
        <v>273</v>
      </c>
      <c r="B40" s="169" t="s">
        <v>274</v>
      </c>
      <c r="C40" s="170" t="s">
        <v>91</v>
      </c>
      <c r="D40" s="88">
        <v>18</v>
      </c>
      <c r="E40" s="101">
        <v>16.98</v>
      </c>
      <c r="F40" s="88">
        <f t="shared" si="1"/>
        <v>305.64</v>
      </c>
    </row>
    <row r="41" spans="1:6" x14ac:dyDescent="0.2">
      <c r="A41" s="168" t="s">
        <v>275</v>
      </c>
      <c r="B41" s="169" t="s">
        <v>276</v>
      </c>
      <c r="C41" s="170" t="s">
        <v>56</v>
      </c>
      <c r="D41" s="88">
        <v>155</v>
      </c>
      <c r="E41" s="101">
        <v>24.57</v>
      </c>
      <c r="F41" s="88">
        <f t="shared" si="1"/>
        <v>3808.35</v>
      </c>
    </row>
    <row r="42" spans="1:6" x14ac:dyDescent="0.2">
      <c r="A42" s="168" t="s">
        <v>277</v>
      </c>
      <c r="B42" s="169" t="s">
        <v>278</v>
      </c>
      <c r="C42" s="170" t="s">
        <v>56</v>
      </c>
      <c r="D42" s="88">
        <v>155</v>
      </c>
      <c r="E42" s="101">
        <v>32.700000000000003</v>
      </c>
      <c r="F42" s="88">
        <f t="shared" si="1"/>
        <v>5068.5</v>
      </c>
    </row>
    <row r="43" spans="1:6" ht="25.5" x14ac:dyDescent="0.2">
      <c r="A43" s="168" t="s">
        <v>279</v>
      </c>
      <c r="B43" s="169" t="s">
        <v>280</v>
      </c>
      <c r="C43" s="170" t="s">
        <v>56</v>
      </c>
      <c r="D43" s="88">
        <v>11</v>
      </c>
      <c r="E43" s="101">
        <v>57.5</v>
      </c>
      <c r="F43" s="88">
        <f t="shared" si="1"/>
        <v>632.5</v>
      </c>
    </row>
    <row r="44" spans="1:6" x14ac:dyDescent="0.2">
      <c r="A44" s="168" t="s">
        <v>281</v>
      </c>
      <c r="B44" s="169" t="s">
        <v>282</v>
      </c>
      <c r="C44" s="170" t="s">
        <v>56</v>
      </c>
      <c r="D44" s="88">
        <v>22</v>
      </c>
      <c r="E44" s="101">
        <v>109.92</v>
      </c>
      <c r="F44" s="88">
        <f t="shared" si="1"/>
        <v>2418.2399999999998</v>
      </c>
    </row>
    <row r="45" spans="1:6" ht="25.5" x14ac:dyDescent="0.2">
      <c r="A45" s="168" t="s">
        <v>283</v>
      </c>
      <c r="B45" s="169" t="s">
        <v>284</v>
      </c>
      <c r="C45" s="170" t="s">
        <v>91</v>
      </c>
      <c r="D45" s="88">
        <v>2000</v>
      </c>
      <c r="E45" s="101">
        <v>4.59</v>
      </c>
      <c r="F45" s="88">
        <f t="shared" si="1"/>
        <v>9180</v>
      </c>
    </row>
    <row r="46" spans="1:6" ht="25.5" x14ac:dyDescent="0.2">
      <c r="A46" s="168" t="s">
        <v>285</v>
      </c>
      <c r="B46" s="169" t="s">
        <v>286</v>
      </c>
      <c r="C46" s="170" t="s">
        <v>91</v>
      </c>
      <c r="D46" s="88">
        <v>170</v>
      </c>
      <c r="E46" s="101">
        <v>7.6</v>
      </c>
      <c r="F46" s="88">
        <f t="shared" si="1"/>
        <v>1292</v>
      </c>
    </row>
    <row r="47" spans="1:6" ht="38.25" x14ac:dyDescent="0.2">
      <c r="A47" s="168" t="s">
        <v>287</v>
      </c>
      <c r="B47" s="169" t="s">
        <v>288</v>
      </c>
      <c r="C47" s="170" t="s">
        <v>91</v>
      </c>
      <c r="D47" s="88">
        <v>132</v>
      </c>
      <c r="E47" s="101">
        <v>10.88</v>
      </c>
      <c r="F47" s="88">
        <f t="shared" si="1"/>
        <v>1436.16</v>
      </c>
    </row>
    <row r="48" spans="1:6" ht="38.25" x14ac:dyDescent="0.2">
      <c r="A48" s="168" t="s">
        <v>289</v>
      </c>
      <c r="B48" s="169" t="s">
        <v>290</v>
      </c>
      <c r="C48" s="170" t="s">
        <v>91</v>
      </c>
      <c r="D48" s="88">
        <v>320</v>
      </c>
      <c r="E48" s="101">
        <v>27.82</v>
      </c>
      <c r="F48" s="88">
        <f t="shared" si="1"/>
        <v>8902.4</v>
      </c>
    </row>
    <row r="49" spans="1:6" ht="38.25" x14ac:dyDescent="0.2">
      <c r="A49" s="168" t="s">
        <v>291</v>
      </c>
      <c r="B49" s="169" t="s">
        <v>292</v>
      </c>
      <c r="C49" s="170" t="s">
        <v>91</v>
      </c>
      <c r="D49" s="88">
        <v>50</v>
      </c>
      <c r="E49" s="101">
        <v>32.950000000000003</v>
      </c>
      <c r="F49" s="88">
        <f t="shared" si="1"/>
        <v>1647.5</v>
      </c>
    </row>
    <row r="50" spans="1:6" ht="25.5" x14ac:dyDescent="0.2">
      <c r="A50" s="168" t="s">
        <v>293</v>
      </c>
      <c r="B50" s="169" t="s">
        <v>294</v>
      </c>
      <c r="C50" s="170" t="s">
        <v>91</v>
      </c>
      <c r="D50" s="88">
        <v>50</v>
      </c>
      <c r="E50" s="101">
        <v>7.78</v>
      </c>
      <c r="F50" s="88">
        <f t="shared" si="1"/>
        <v>389</v>
      </c>
    </row>
    <row r="51" spans="1:6" ht="25.5" x14ac:dyDescent="0.2">
      <c r="A51" s="168" t="s">
        <v>295</v>
      </c>
      <c r="B51" s="169" t="s">
        <v>296</v>
      </c>
      <c r="C51" s="170" t="s">
        <v>91</v>
      </c>
      <c r="D51" s="88">
        <v>150</v>
      </c>
      <c r="E51" s="101">
        <v>21.53</v>
      </c>
      <c r="F51" s="88">
        <f t="shared" si="1"/>
        <v>3229.5</v>
      </c>
    </row>
    <row r="52" spans="1:6" ht="38.25" x14ac:dyDescent="0.2">
      <c r="A52" s="168" t="s">
        <v>297</v>
      </c>
      <c r="B52" s="169" t="s">
        <v>298</v>
      </c>
      <c r="C52" s="170" t="s">
        <v>56</v>
      </c>
      <c r="D52" s="88">
        <v>4</v>
      </c>
      <c r="E52" s="101">
        <v>187.71</v>
      </c>
      <c r="F52" s="88">
        <f t="shared" si="1"/>
        <v>750.84</v>
      </c>
    </row>
    <row r="53" spans="1:6" ht="51" x14ac:dyDescent="0.2">
      <c r="A53" s="168" t="s">
        <v>299</v>
      </c>
      <c r="B53" s="169" t="s">
        <v>300</v>
      </c>
      <c r="C53" s="170" t="s">
        <v>56</v>
      </c>
      <c r="D53" s="88">
        <v>11</v>
      </c>
      <c r="E53" s="101">
        <v>586.74</v>
      </c>
      <c r="F53" s="88">
        <f t="shared" si="1"/>
        <v>6454.14</v>
      </c>
    </row>
    <row r="54" spans="1:6" ht="25.5" x14ac:dyDescent="0.2">
      <c r="A54" s="168" t="s">
        <v>301</v>
      </c>
      <c r="B54" s="169" t="s">
        <v>302</v>
      </c>
      <c r="C54" s="170" t="s">
        <v>91</v>
      </c>
      <c r="D54" s="88">
        <v>80</v>
      </c>
      <c r="E54" s="101">
        <v>0.75</v>
      </c>
      <c r="F54" s="88">
        <f t="shared" si="1"/>
        <v>60</v>
      </c>
    </row>
    <row r="55" spans="1:6" ht="38.25" x14ac:dyDescent="0.2">
      <c r="A55" s="168" t="s">
        <v>303</v>
      </c>
      <c r="B55" s="169" t="s">
        <v>304</v>
      </c>
      <c r="C55" s="170" t="s">
        <v>56</v>
      </c>
      <c r="D55" s="88">
        <v>44</v>
      </c>
      <c r="E55" s="101">
        <v>8.1</v>
      </c>
      <c r="F55" s="88">
        <f t="shared" si="1"/>
        <v>356.4</v>
      </c>
    </row>
    <row r="56" spans="1:6" ht="38.25" x14ac:dyDescent="0.2">
      <c r="A56" s="168" t="s">
        <v>305</v>
      </c>
      <c r="B56" s="169" t="s">
        <v>306</v>
      </c>
      <c r="C56" s="170" t="s">
        <v>56</v>
      </c>
      <c r="D56" s="88">
        <v>103</v>
      </c>
      <c r="E56" s="101">
        <v>10.33</v>
      </c>
      <c r="F56" s="88">
        <f t="shared" si="1"/>
        <v>1063.99</v>
      </c>
    </row>
    <row r="57" spans="1:6" ht="38.25" x14ac:dyDescent="0.2">
      <c r="A57" s="168" t="s">
        <v>307</v>
      </c>
      <c r="B57" s="169" t="s">
        <v>308</v>
      </c>
      <c r="C57" s="170" t="s">
        <v>56</v>
      </c>
      <c r="D57" s="88">
        <v>12</v>
      </c>
      <c r="E57" s="101">
        <v>11.6</v>
      </c>
      <c r="F57" s="88">
        <f t="shared" si="1"/>
        <v>139.19999999999999</v>
      </c>
    </row>
    <row r="58" spans="1:6" ht="25.5" x14ac:dyDescent="0.2">
      <c r="A58" s="168" t="s">
        <v>309</v>
      </c>
      <c r="B58" s="169" t="s">
        <v>310</v>
      </c>
      <c r="C58" s="170" t="s">
        <v>56</v>
      </c>
      <c r="D58" s="88">
        <v>1</v>
      </c>
      <c r="E58" s="101">
        <v>27.76</v>
      </c>
      <c r="F58" s="88">
        <f t="shared" si="1"/>
        <v>27.76</v>
      </c>
    </row>
    <row r="59" spans="1:6" ht="25.5" x14ac:dyDescent="0.2">
      <c r="A59" s="168" t="s">
        <v>311</v>
      </c>
      <c r="B59" s="169" t="s">
        <v>312</v>
      </c>
      <c r="C59" s="170" t="s">
        <v>91</v>
      </c>
      <c r="D59" s="88">
        <v>33</v>
      </c>
      <c r="E59" s="101">
        <v>40.07</v>
      </c>
      <c r="F59" s="88">
        <f t="shared" si="1"/>
        <v>1322.31</v>
      </c>
    </row>
    <row r="60" spans="1:6" x14ac:dyDescent="0.2">
      <c r="A60" s="168" t="s">
        <v>313</v>
      </c>
      <c r="B60" s="169" t="s">
        <v>314</v>
      </c>
      <c r="C60" s="170" t="s">
        <v>56</v>
      </c>
      <c r="D60" s="88">
        <v>42</v>
      </c>
      <c r="E60" s="101">
        <v>5.29</v>
      </c>
      <c r="F60" s="88">
        <f t="shared" si="1"/>
        <v>222.18</v>
      </c>
    </row>
    <row r="61" spans="1:6" s="3" customFormat="1" x14ac:dyDescent="0.2">
      <c r="A61" s="168" t="s">
        <v>315</v>
      </c>
      <c r="B61" s="169" t="s">
        <v>316</v>
      </c>
      <c r="C61" s="170" t="s">
        <v>56</v>
      </c>
      <c r="D61" s="88">
        <v>22</v>
      </c>
      <c r="E61" s="101">
        <v>12.77</v>
      </c>
      <c r="F61" s="88">
        <f t="shared" si="1"/>
        <v>280.94</v>
      </c>
    </row>
    <row r="62" spans="1:6" s="3" customFormat="1" x14ac:dyDescent="0.2">
      <c r="A62" s="168" t="s">
        <v>317</v>
      </c>
      <c r="B62" s="169" t="s">
        <v>318</v>
      </c>
      <c r="C62" s="170" t="s">
        <v>56</v>
      </c>
      <c r="D62" s="88">
        <v>22</v>
      </c>
      <c r="E62" s="101">
        <v>10.11</v>
      </c>
      <c r="F62" s="88">
        <f t="shared" si="1"/>
        <v>222.42</v>
      </c>
    </row>
    <row r="63" spans="1:6" s="3" customFormat="1" x14ac:dyDescent="0.2">
      <c r="A63" s="168" t="s">
        <v>319</v>
      </c>
      <c r="B63" s="169" t="s">
        <v>320</v>
      </c>
      <c r="C63" s="170" t="s">
        <v>56</v>
      </c>
      <c r="D63" s="88">
        <v>1</v>
      </c>
      <c r="E63" s="101">
        <v>41.43</v>
      </c>
      <c r="F63" s="88">
        <f t="shared" si="1"/>
        <v>41.43</v>
      </c>
    </row>
    <row r="64" spans="1:6" s="3" customFormat="1" x14ac:dyDescent="0.2">
      <c r="A64" s="168" t="s">
        <v>321</v>
      </c>
      <c r="B64" s="169" t="s">
        <v>322</v>
      </c>
      <c r="C64" s="170" t="s">
        <v>56</v>
      </c>
      <c r="D64" s="88">
        <v>250</v>
      </c>
      <c r="E64" s="101">
        <v>0.57999999999999996</v>
      </c>
      <c r="F64" s="88">
        <f t="shared" si="1"/>
        <v>145</v>
      </c>
    </row>
    <row r="65" spans="1:6" s="3" customFormat="1" x14ac:dyDescent="0.2">
      <c r="A65" s="168" t="s">
        <v>323</v>
      </c>
      <c r="B65" s="169" t="s">
        <v>324</v>
      </c>
      <c r="C65" s="170" t="s">
        <v>56</v>
      </c>
      <c r="D65" s="88">
        <v>500</v>
      </c>
      <c r="E65" s="101">
        <v>0.5</v>
      </c>
      <c r="F65" s="88">
        <f t="shared" si="1"/>
        <v>250</v>
      </c>
    </row>
    <row r="66" spans="1:6" x14ac:dyDescent="0.2">
      <c r="A66" s="168" t="s">
        <v>325</v>
      </c>
      <c r="B66" s="169" t="s">
        <v>326</v>
      </c>
      <c r="C66" s="170" t="s">
        <v>56</v>
      </c>
      <c r="D66" s="88">
        <v>500</v>
      </c>
      <c r="E66" s="101">
        <v>0.38</v>
      </c>
      <c r="F66" s="88">
        <f t="shared" si="1"/>
        <v>190</v>
      </c>
    </row>
    <row r="67" spans="1:6" x14ac:dyDescent="0.2">
      <c r="A67" s="168" t="s">
        <v>327</v>
      </c>
      <c r="B67" s="169" t="s">
        <v>328</v>
      </c>
      <c r="C67" s="170" t="s">
        <v>91</v>
      </c>
      <c r="D67" s="88">
        <v>17</v>
      </c>
      <c r="E67" s="101">
        <v>9.67</v>
      </c>
      <c r="F67" s="88">
        <f t="shared" si="1"/>
        <v>164.39</v>
      </c>
    </row>
    <row r="68" spans="1:6" ht="15" customHeight="1" x14ac:dyDescent="0.2">
      <c r="A68" s="168" t="s">
        <v>329</v>
      </c>
      <c r="B68" s="169" t="s">
        <v>330</v>
      </c>
      <c r="C68" s="170" t="s">
        <v>56</v>
      </c>
      <c r="D68" s="88">
        <v>6</v>
      </c>
      <c r="E68" s="101">
        <v>19.850000000000001</v>
      </c>
      <c r="F68" s="88">
        <f t="shared" si="1"/>
        <v>119.1</v>
      </c>
    </row>
    <row r="69" spans="1:6" ht="25.5" x14ac:dyDescent="0.2">
      <c r="A69" s="168" t="s">
        <v>331</v>
      </c>
      <c r="B69" s="169" t="s">
        <v>332</v>
      </c>
      <c r="C69" s="170" t="s">
        <v>56</v>
      </c>
      <c r="D69" s="88">
        <v>1</v>
      </c>
      <c r="E69" s="101">
        <v>35.18</v>
      </c>
      <c r="F69" s="88">
        <f t="shared" si="1"/>
        <v>35.18</v>
      </c>
    </row>
    <row r="70" spans="1:6" x14ac:dyDescent="0.2">
      <c r="A70" s="168" t="s">
        <v>333</v>
      </c>
      <c r="B70" s="169" t="s">
        <v>334</v>
      </c>
      <c r="C70" s="170" t="s">
        <v>91</v>
      </c>
      <c r="D70" s="88">
        <v>2</v>
      </c>
      <c r="E70" s="101">
        <v>13.08</v>
      </c>
      <c r="F70" s="88">
        <f t="shared" si="1"/>
        <v>26.16</v>
      </c>
    </row>
    <row r="71" spans="1:6" x14ac:dyDescent="0.2">
      <c r="A71" s="168" t="s">
        <v>335</v>
      </c>
      <c r="B71" s="169" t="s">
        <v>336</v>
      </c>
      <c r="C71" s="170" t="s">
        <v>91</v>
      </c>
      <c r="D71" s="88">
        <v>2000</v>
      </c>
      <c r="E71" s="101">
        <v>9.82</v>
      </c>
      <c r="F71" s="88">
        <f t="shared" si="1"/>
        <v>19640</v>
      </c>
    </row>
    <row r="72" spans="1:6" x14ac:dyDescent="0.2">
      <c r="A72" s="168" t="s">
        <v>337</v>
      </c>
      <c r="B72" s="169" t="s">
        <v>338</v>
      </c>
      <c r="C72" s="170" t="s">
        <v>91</v>
      </c>
      <c r="D72" s="88">
        <v>25</v>
      </c>
      <c r="E72" s="101">
        <v>10.51</v>
      </c>
      <c r="F72" s="88">
        <f t="shared" si="1"/>
        <v>262.75</v>
      </c>
    </row>
    <row r="73" spans="1:6" x14ac:dyDescent="0.2">
      <c r="A73" s="168" t="s">
        <v>339</v>
      </c>
      <c r="B73" s="169" t="s">
        <v>340</v>
      </c>
      <c r="C73" s="170" t="s">
        <v>56</v>
      </c>
      <c r="D73" s="88">
        <v>10</v>
      </c>
      <c r="E73" s="101">
        <v>116.21</v>
      </c>
      <c r="F73" s="88">
        <f t="shared" si="1"/>
        <v>1162.0999999999999</v>
      </c>
    </row>
    <row r="74" spans="1:6" ht="25.5" x14ac:dyDescent="0.2">
      <c r="A74" s="168" t="s">
        <v>341</v>
      </c>
      <c r="B74" s="169" t="s">
        <v>342</v>
      </c>
      <c r="C74" s="170" t="s">
        <v>56</v>
      </c>
      <c r="D74" s="88">
        <v>2</v>
      </c>
      <c r="E74" s="101">
        <v>493.52</v>
      </c>
      <c r="F74" s="88">
        <f t="shared" si="1"/>
        <v>987.04</v>
      </c>
    </row>
    <row r="75" spans="1:6" ht="25.5" x14ac:dyDescent="0.2">
      <c r="A75" s="168" t="s">
        <v>343</v>
      </c>
      <c r="B75" s="169" t="s">
        <v>344</v>
      </c>
      <c r="C75" s="170" t="s">
        <v>56</v>
      </c>
      <c r="D75" s="88">
        <v>2</v>
      </c>
      <c r="E75" s="101">
        <v>2519.87</v>
      </c>
      <c r="F75" s="88">
        <f t="shared" si="1"/>
        <v>5039.74</v>
      </c>
    </row>
    <row r="76" spans="1:6" x14ac:dyDescent="0.2">
      <c r="A76" s="168" t="s">
        <v>345</v>
      </c>
      <c r="B76" s="169" t="s">
        <v>346</v>
      </c>
      <c r="C76" s="170" t="s">
        <v>56</v>
      </c>
      <c r="D76" s="88">
        <v>14</v>
      </c>
      <c r="E76" s="101">
        <v>36.9</v>
      </c>
      <c r="F76" s="88">
        <f t="shared" si="1"/>
        <v>516.6</v>
      </c>
    </row>
    <row r="77" spans="1:6" ht="25.5" x14ac:dyDescent="0.2">
      <c r="A77" s="168" t="s">
        <v>347</v>
      </c>
      <c r="B77" s="169" t="s">
        <v>348</v>
      </c>
      <c r="C77" s="170" t="s">
        <v>56</v>
      </c>
      <c r="D77" s="88">
        <v>72</v>
      </c>
      <c r="E77" s="101">
        <v>19.62</v>
      </c>
      <c r="F77" s="88">
        <f t="shared" si="1"/>
        <v>1412.64</v>
      </c>
    </row>
    <row r="78" spans="1:6" x14ac:dyDescent="0.2">
      <c r="A78" s="168" t="s">
        <v>349</v>
      </c>
      <c r="B78" s="169" t="s">
        <v>350</v>
      </c>
      <c r="C78" s="170" t="s">
        <v>56</v>
      </c>
      <c r="D78" s="88">
        <v>9</v>
      </c>
      <c r="E78" s="101">
        <v>316.92</v>
      </c>
      <c r="F78" s="88">
        <f t="shared" si="1"/>
        <v>2852.28</v>
      </c>
    </row>
    <row r="79" spans="1:6" x14ac:dyDescent="0.2">
      <c r="A79" s="168" t="s">
        <v>351</v>
      </c>
      <c r="B79" s="169" t="s">
        <v>352</v>
      </c>
      <c r="C79" s="170" t="s">
        <v>56</v>
      </c>
      <c r="D79" s="88">
        <v>75</v>
      </c>
      <c r="E79" s="101">
        <v>5.68</v>
      </c>
      <c r="F79" s="88">
        <f t="shared" si="1"/>
        <v>426</v>
      </c>
    </row>
    <row r="80" spans="1:6" x14ac:dyDescent="0.2">
      <c r="A80" s="168" t="s">
        <v>353</v>
      </c>
      <c r="B80" s="169" t="s">
        <v>354</v>
      </c>
      <c r="C80" s="170" t="s">
        <v>56</v>
      </c>
      <c r="D80" s="88">
        <v>65</v>
      </c>
      <c r="E80" s="101">
        <v>10.08</v>
      </c>
      <c r="F80" s="88">
        <f t="shared" si="1"/>
        <v>655.20000000000005</v>
      </c>
    </row>
    <row r="81" spans="1:6" x14ac:dyDescent="0.2">
      <c r="A81" s="168" t="s">
        <v>355</v>
      </c>
      <c r="B81" s="169" t="s">
        <v>356</v>
      </c>
      <c r="C81" s="170" t="s">
        <v>56</v>
      </c>
      <c r="D81" s="88">
        <v>180</v>
      </c>
      <c r="E81" s="101">
        <v>1.6</v>
      </c>
      <c r="F81" s="88">
        <f t="shared" si="1"/>
        <v>288</v>
      </c>
    </row>
    <row r="82" spans="1:6" x14ac:dyDescent="0.2">
      <c r="A82" s="168"/>
      <c r="B82" s="169"/>
      <c r="C82" s="170"/>
      <c r="D82" s="88"/>
      <c r="E82" s="101"/>
      <c r="F82" s="88"/>
    </row>
    <row r="83" spans="1:6" ht="25.5" x14ac:dyDescent="0.2">
      <c r="A83" s="173" t="s">
        <v>357</v>
      </c>
      <c r="B83" s="174" t="s">
        <v>358</v>
      </c>
      <c r="C83" s="174"/>
      <c r="D83" s="96"/>
      <c r="E83" s="96"/>
      <c r="F83" s="96">
        <f>SUBTOTAL(9,F84:F87)</f>
        <v>33490.18</v>
      </c>
    </row>
    <row r="84" spans="1:6" x14ac:dyDescent="0.2">
      <c r="A84" s="168" t="s">
        <v>359</v>
      </c>
      <c r="B84" s="169" t="s">
        <v>360</v>
      </c>
      <c r="C84" s="170" t="s">
        <v>56</v>
      </c>
      <c r="D84" s="88">
        <v>1</v>
      </c>
      <c r="E84" s="101">
        <v>10292.66</v>
      </c>
      <c r="F84" s="88">
        <f>ROUND(D84*E84,2)</f>
        <v>10292.66</v>
      </c>
    </row>
    <row r="85" spans="1:6" ht="25.5" x14ac:dyDescent="0.2">
      <c r="A85" s="168" t="s">
        <v>361</v>
      </c>
      <c r="B85" s="169" t="s">
        <v>362</v>
      </c>
      <c r="C85" s="170" t="s">
        <v>58</v>
      </c>
      <c r="D85" s="88">
        <v>120</v>
      </c>
      <c r="E85" s="101">
        <v>109.63</v>
      </c>
      <c r="F85" s="88">
        <f>ROUND(D85*E85,2)</f>
        <v>13155.6</v>
      </c>
    </row>
    <row r="86" spans="1:6" x14ac:dyDescent="0.2">
      <c r="A86" s="168" t="s">
        <v>363</v>
      </c>
      <c r="B86" s="169" t="s">
        <v>364</v>
      </c>
      <c r="C86" s="170" t="s">
        <v>84</v>
      </c>
      <c r="D86" s="88">
        <v>2</v>
      </c>
      <c r="E86" s="101">
        <v>5020.96</v>
      </c>
      <c r="F86" s="88">
        <f>ROUND(D86*E86,2)</f>
        <v>10041.92</v>
      </c>
    </row>
    <row r="87" spans="1:6" x14ac:dyDescent="0.2">
      <c r="A87" s="168"/>
      <c r="B87" s="169"/>
      <c r="C87" s="170"/>
      <c r="D87" s="88"/>
      <c r="E87" s="101"/>
      <c r="F87" s="88"/>
    </row>
    <row r="88" spans="1:6" ht="16.5" x14ac:dyDescent="0.2">
      <c r="A88" s="175" t="s">
        <v>12</v>
      </c>
      <c r="B88" s="176"/>
      <c r="C88" s="176"/>
      <c r="D88" s="177"/>
      <c r="E88" s="178"/>
      <c r="F88" s="93">
        <f>SUBTOTAL(9,F13:F87)</f>
        <v>210764.10000000009</v>
      </c>
    </row>
  </sheetData>
  <autoFilter ref="A12:F87"/>
  <mergeCells count="11">
    <mergeCell ref="A11:F11"/>
    <mergeCell ref="A1:C4"/>
    <mergeCell ref="D1:F2"/>
    <mergeCell ref="D3:D4"/>
    <mergeCell ref="E3:E4"/>
    <mergeCell ref="F3:F4"/>
    <mergeCell ref="A5:F5"/>
    <mergeCell ref="A6:F6"/>
    <mergeCell ref="A7:F7"/>
    <mergeCell ref="A8:F8"/>
    <mergeCell ref="A9:F9"/>
  </mergeCells>
  <pageMargins left="0.51181102362204722" right="0.51181102362204722" top="0.78740157480314965" bottom="0.78740157480314965" header="0.31496062992125984" footer="0.31496062992125984"/>
  <pageSetup paperSize="9" scale="90" fitToHeight="0" orientation="portrait" horizontalDpi="300" verticalDpi="300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pageSetUpPr fitToPage="1"/>
  </sheetPr>
  <dimension ref="A1:Q49"/>
  <sheetViews>
    <sheetView view="pageBreakPreview" topLeftCell="A19" zoomScaleNormal="85" zoomScaleSheetLayoutView="100" workbookViewId="0">
      <selection activeCell="F31" sqref="F31"/>
    </sheetView>
  </sheetViews>
  <sheetFormatPr defaultColWidth="9" defaultRowHeight="12.75" x14ac:dyDescent="0.2"/>
  <cols>
    <col min="1" max="1" width="7.42578125" style="114" customWidth="1"/>
    <col min="2" max="2" width="64.140625" style="115" customWidth="1"/>
    <col min="3" max="3" width="13.140625" style="116" customWidth="1"/>
    <col min="4" max="4" width="9.42578125" style="116" bestFit="1" customWidth="1"/>
    <col min="5" max="5" width="13.5703125" style="117" customWidth="1"/>
    <col min="6" max="6" width="8.85546875" style="116" bestFit="1" customWidth="1"/>
    <col min="7" max="7" width="13.5703125" style="117" customWidth="1"/>
    <col min="8" max="8" width="8.85546875" style="116" bestFit="1" customWidth="1"/>
    <col min="9" max="9" width="13.5703125" style="116" customWidth="1"/>
    <col min="10" max="10" width="8.28515625" style="116" bestFit="1" customWidth="1"/>
    <col min="11" max="11" width="13.5703125" style="116" customWidth="1"/>
    <col min="12" max="12" width="8.28515625" style="116" bestFit="1" customWidth="1"/>
    <col min="13" max="13" width="13.5703125" style="116" customWidth="1"/>
    <col min="14" max="14" width="9" style="116"/>
    <col min="15" max="15" width="12.28515625" style="116" bestFit="1" customWidth="1"/>
    <col min="16" max="255" width="9" style="116"/>
    <col min="256" max="256" width="7.42578125" style="116" customWidth="1"/>
    <col min="257" max="257" width="40.7109375" style="116" customWidth="1"/>
    <col min="258" max="258" width="10.7109375" style="116" bestFit="1" customWidth="1"/>
    <col min="259" max="259" width="9.28515625" style="116" bestFit="1" customWidth="1"/>
    <col min="260" max="260" width="9.42578125" style="116" customWidth="1"/>
    <col min="261" max="261" width="8.85546875" style="116" bestFit="1" customWidth="1"/>
    <col min="262" max="262" width="9.42578125" style="116" customWidth="1"/>
    <col min="263" max="263" width="8" style="116" bestFit="1" customWidth="1"/>
    <col min="264" max="264" width="9" style="116" customWidth="1"/>
    <col min="265" max="265" width="7.85546875" style="116" bestFit="1" customWidth="1"/>
    <col min="266" max="266" width="7.85546875" style="116" customWidth="1"/>
    <col min="267" max="267" width="9.28515625" style="116" bestFit="1" customWidth="1"/>
    <col min="268" max="268" width="9.5703125" style="116" bestFit="1" customWidth="1"/>
    <col min="269" max="511" width="9" style="116"/>
    <col min="512" max="512" width="7.42578125" style="116" customWidth="1"/>
    <col min="513" max="513" width="40.7109375" style="116" customWidth="1"/>
    <col min="514" max="514" width="10.7109375" style="116" bestFit="1" customWidth="1"/>
    <col min="515" max="515" width="9.28515625" style="116" bestFit="1" customWidth="1"/>
    <col min="516" max="516" width="9.42578125" style="116" customWidth="1"/>
    <col min="517" max="517" width="8.85546875" style="116" bestFit="1" customWidth="1"/>
    <col min="518" max="518" width="9.42578125" style="116" customWidth="1"/>
    <col min="519" max="519" width="8" style="116" bestFit="1" customWidth="1"/>
    <col min="520" max="520" width="9" style="116" customWidth="1"/>
    <col min="521" max="521" width="7.85546875" style="116" bestFit="1" customWidth="1"/>
    <col min="522" max="522" width="7.85546875" style="116" customWidth="1"/>
    <col min="523" max="523" width="9.28515625" style="116" bestFit="1" customWidth="1"/>
    <col min="524" max="524" width="9.5703125" style="116" bestFit="1" customWidth="1"/>
    <col min="525" max="767" width="9" style="116"/>
    <col min="768" max="768" width="7.42578125" style="116" customWidth="1"/>
    <col min="769" max="769" width="40.7109375" style="116" customWidth="1"/>
    <col min="770" max="770" width="10.7109375" style="116" bestFit="1" customWidth="1"/>
    <col min="771" max="771" width="9.28515625" style="116" bestFit="1" customWidth="1"/>
    <col min="772" max="772" width="9.42578125" style="116" customWidth="1"/>
    <col min="773" max="773" width="8.85546875" style="116" bestFit="1" customWidth="1"/>
    <col min="774" max="774" width="9.42578125" style="116" customWidth="1"/>
    <col min="775" max="775" width="8" style="116" bestFit="1" customWidth="1"/>
    <col min="776" max="776" width="9" style="116" customWidth="1"/>
    <col min="777" max="777" width="7.85546875" style="116" bestFit="1" customWidth="1"/>
    <col min="778" max="778" width="7.85546875" style="116" customWidth="1"/>
    <col min="779" max="779" width="9.28515625" style="116" bestFit="1" customWidth="1"/>
    <col min="780" max="780" width="9.5703125" style="116" bestFit="1" customWidth="1"/>
    <col min="781" max="1023" width="9" style="116"/>
    <col min="1024" max="1024" width="7.42578125" style="116" customWidth="1"/>
    <col min="1025" max="1025" width="40.7109375" style="116" customWidth="1"/>
    <col min="1026" max="1026" width="10.7109375" style="116" bestFit="1" customWidth="1"/>
    <col min="1027" max="1027" width="9.28515625" style="116" bestFit="1" customWidth="1"/>
    <col min="1028" max="1028" width="9.42578125" style="116" customWidth="1"/>
    <col min="1029" max="1029" width="8.85546875" style="116" bestFit="1" customWidth="1"/>
    <col min="1030" max="1030" width="9.42578125" style="116" customWidth="1"/>
    <col min="1031" max="1031" width="8" style="116" bestFit="1" customWidth="1"/>
    <col min="1032" max="1032" width="9" style="116" customWidth="1"/>
    <col min="1033" max="1033" width="7.85546875" style="116" bestFit="1" customWidth="1"/>
    <col min="1034" max="1034" width="7.85546875" style="116" customWidth="1"/>
    <col min="1035" max="1035" width="9.28515625" style="116" bestFit="1" customWidth="1"/>
    <col min="1036" max="1036" width="9.5703125" style="116" bestFit="1" customWidth="1"/>
    <col min="1037" max="1279" width="9" style="116"/>
    <col min="1280" max="1280" width="7.42578125" style="116" customWidth="1"/>
    <col min="1281" max="1281" width="40.7109375" style="116" customWidth="1"/>
    <col min="1282" max="1282" width="10.7109375" style="116" bestFit="1" customWidth="1"/>
    <col min="1283" max="1283" width="9.28515625" style="116" bestFit="1" customWidth="1"/>
    <col min="1284" max="1284" width="9.42578125" style="116" customWidth="1"/>
    <col min="1285" max="1285" width="8.85546875" style="116" bestFit="1" customWidth="1"/>
    <col min="1286" max="1286" width="9.42578125" style="116" customWidth="1"/>
    <col min="1287" max="1287" width="8" style="116" bestFit="1" customWidth="1"/>
    <col min="1288" max="1288" width="9" style="116" customWidth="1"/>
    <col min="1289" max="1289" width="7.85546875" style="116" bestFit="1" customWidth="1"/>
    <col min="1290" max="1290" width="7.85546875" style="116" customWidth="1"/>
    <col min="1291" max="1291" width="9.28515625" style="116" bestFit="1" customWidth="1"/>
    <col min="1292" max="1292" width="9.5703125" style="116" bestFit="1" customWidth="1"/>
    <col min="1293" max="1535" width="9" style="116"/>
    <col min="1536" max="1536" width="7.42578125" style="116" customWidth="1"/>
    <col min="1537" max="1537" width="40.7109375" style="116" customWidth="1"/>
    <col min="1538" max="1538" width="10.7109375" style="116" bestFit="1" customWidth="1"/>
    <col min="1539" max="1539" width="9.28515625" style="116" bestFit="1" customWidth="1"/>
    <col min="1540" max="1540" width="9.42578125" style="116" customWidth="1"/>
    <col min="1541" max="1541" width="8.85546875" style="116" bestFit="1" customWidth="1"/>
    <col min="1542" max="1542" width="9.42578125" style="116" customWidth="1"/>
    <col min="1543" max="1543" width="8" style="116" bestFit="1" customWidth="1"/>
    <col min="1544" max="1544" width="9" style="116" customWidth="1"/>
    <col min="1545" max="1545" width="7.85546875" style="116" bestFit="1" customWidth="1"/>
    <col min="1546" max="1546" width="7.85546875" style="116" customWidth="1"/>
    <col min="1547" max="1547" width="9.28515625" style="116" bestFit="1" customWidth="1"/>
    <col min="1548" max="1548" width="9.5703125" style="116" bestFit="1" customWidth="1"/>
    <col min="1549" max="1791" width="9" style="116"/>
    <col min="1792" max="1792" width="7.42578125" style="116" customWidth="1"/>
    <col min="1793" max="1793" width="40.7109375" style="116" customWidth="1"/>
    <col min="1794" max="1794" width="10.7109375" style="116" bestFit="1" customWidth="1"/>
    <col min="1795" max="1795" width="9.28515625" style="116" bestFit="1" customWidth="1"/>
    <col min="1796" max="1796" width="9.42578125" style="116" customWidth="1"/>
    <col min="1797" max="1797" width="8.85546875" style="116" bestFit="1" customWidth="1"/>
    <col min="1798" max="1798" width="9.42578125" style="116" customWidth="1"/>
    <col min="1799" max="1799" width="8" style="116" bestFit="1" customWidth="1"/>
    <col min="1800" max="1800" width="9" style="116" customWidth="1"/>
    <col min="1801" max="1801" width="7.85546875" style="116" bestFit="1" customWidth="1"/>
    <col min="1802" max="1802" width="7.85546875" style="116" customWidth="1"/>
    <col min="1803" max="1803" width="9.28515625" style="116" bestFit="1" customWidth="1"/>
    <col min="1804" max="1804" width="9.5703125" style="116" bestFit="1" customWidth="1"/>
    <col min="1805" max="2047" width="9" style="116"/>
    <col min="2048" max="2048" width="7.42578125" style="116" customWidth="1"/>
    <col min="2049" max="2049" width="40.7109375" style="116" customWidth="1"/>
    <col min="2050" max="2050" width="10.7109375" style="116" bestFit="1" customWidth="1"/>
    <col min="2051" max="2051" width="9.28515625" style="116" bestFit="1" customWidth="1"/>
    <col min="2052" max="2052" width="9.42578125" style="116" customWidth="1"/>
    <col min="2053" max="2053" width="8.85546875" style="116" bestFit="1" customWidth="1"/>
    <col min="2054" max="2054" width="9.42578125" style="116" customWidth="1"/>
    <col min="2055" max="2055" width="8" style="116" bestFit="1" customWidth="1"/>
    <col min="2056" max="2056" width="9" style="116" customWidth="1"/>
    <col min="2057" max="2057" width="7.85546875" style="116" bestFit="1" customWidth="1"/>
    <col min="2058" max="2058" width="7.85546875" style="116" customWidth="1"/>
    <col min="2059" max="2059" width="9.28515625" style="116" bestFit="1" customWidth="1"/>
    <col min="2060" max="2060" width="9.5703125" style="116" bestFit="1" customWidth="1"/>
    <col min="2061" max="2303" width="9" style="116"/>
    <col min="2304" max="2304" width="7.42578125" style="116" customWidth="1"/>
    <col min="2305" max="2305" width="40.7109375" style="116" customWidth="1"/>
    <col min="2306" max="2306" width="10.7109375" style="116" bestFit="1" customWidth="1"/>
    <col min="2307" max="2307" width="9.28515625" style="116" bestFit="1" customWidth="1"/>
    <col min="2308" max="2308" width="9.42578125" style="116" customWidth="1"/>
    <col min="2309" max="2309" width="8.85546875" style="116" bestFit="1" customWidth="1"/>
    <col min="2310" max="2310" width="9.42578125" style="116" customWidth="1"/>
    <col min="2311" max="2311" width="8" style="116" bestFit="1" customWidth="1"/>
    <col min="2312" max="2312" width="9" style="116" customWidth="1"/>
    <col min="2313" max="2313" width="7.85546875" style="116" bestFit="1" customWidth="1"/>
    <col min="2314" max="2314" width="7.85546875" style="116" customWidth="1"/>
    <col min="2315" max="2315" width="9.28515625" style="116" bestFit="1" customWidth="1"/>
    <col min="2316" max="2316" width="9.5703125" style="116" bestFit="1" customWidth="1"/>
    <col min="2317" max="2559" width="9" style="116"/>
    <col min="2560" max="2560" width="7.42578125" style="116" customWidth="1"/>
    <col min="2561" max="2561" width="40.7109375" style="116" customWidth="1"/>
    <col min="2562" max="2562" width="10.7109375" style="116" bestFit="1" customWidth="1"/>
    <col min="2563" max="2563" width="9.28515625" style="116" bestFit="1" customWidth="1"/>
    <col min="2564" max="2564" width="9.42578125" style="116" customWidth="1"/>
    <col min="2565" max="2565" width="8.85546875" style="116" bestFit="1" customWidth="1"/>
    <col min="2566" max="2566" width="9.42578125" style="116" customWidth="1"/>
    <col min="2567" max="2567" width="8" style="116" bestFit="1" customWidth="1"/>
    <col min="2568" max="2568" width="9" style="116" customWidth="1"/>
    <col min="2569" max="2569" width="7.85546875" style="116" bestFit="1" customWidth="1"/>
    <col min="2570" max="2570" width="7.85546875" style="116" customWidth="1"/>
    <col min="2571" max="2571" width="9.28515625" style="116" bestFit="1" customWidth="1"/>
    <col min="2572" max="2572" width="9.5703125" style="116" bestFit="1" customWidth="1"/>
    <col min="2573" max="2815" width="9" style="116"/>
    <col min="2816" max="2816" width="7.42578125" style="116" customWidth="1"/>
    <col min="2817" max="2817" width="40.7109375" style="116" customWidth="1"/>
    <col min="2818" max="2818" width="10.7109375" style="116" bestFit="1" customWidth="1"/>
    <col min="2819" max="2819" width="9.28515625" style="116" bestFit="1" customWidth="1"/>
    <col min="2820" max="2820" width="9.42578125" style="116" customWidth="1"/>
    <col min="2821" max="2821" width="8.85546875" style="116" bestFit="1" customWidth="1"/>
    <col min="2822" max="2822" width="9.42578125" style="116" customWidth="1"/>
    <col min="2823" max="2823" width="8" style="116" bestFit="1" customWidth="1"/>
    <col min="2824" max="2824" width="9" style="116" customWidth="1"/>
    <col min="2825" max="2825" width="7.85546875" style="116" bestFit="1" customWidth="1"/>
    <col min="2826" max="2826" width="7.85546875" style="116" customWidth="1"/>
    <col min="2827" max="2827" width="9.28515625" style="116" bestFit="1" customWidth="1"/>
    <col min="2828" max="2828" width="9.5703125" style="116" bestFit="1" customWidth="1"/>
    <col min="2829" max="3071" width="9" style="116"/>
    <col min="3072" max="3072" width="7.42578125" style="116" customWidth="1"/>
    <col min="3073" max="3073" width="40.7109375" style="116" customWidth="1"/>
    <col min="3074" max="3074" width="10.7109375" style="116" bestFit="1" customWidth="1"/>
    <col min="3075" max="3075" width="9.28515625" style="116" bestFit="1" customWidth="1"/>
    <col min="3076" max="3076" width="9.42578125" style="116" customWidth="1"/>
    <col min="3077" max="3077" width="8.85546875" style="116" bestFit="1" customWidth="1"/>
    <col min="3078" max="3078" width="9.42578125" style="116" customWidth="1"/>
    <col min="3079" max="3079" width="8" style="116" bestFit="1" customWidth="1"/>
    <col min="3080" max="3080" width="9" style="116" customWidth="1"/>
    <col min="3081" max="3081" width="7.85546875" style="116" bestFit="1" customWidth="1"/>
    <col min="3082" max="3082" width="7.85546875" style="116" customWidth="1"/>
    <col min="3083" max="3083" width="9.28515625" style="116" bestFit="1" customWidth="1"/>
    <col min="3084" max="3084" width="9.5703125" style="116" bestFit="1" customWidth="1"/>
    <col min="3085" max="3327" width="9" style="116"/>
    <col min="3328" max="3328" width="7.42578125" style="116" customWidth="1"/>
    <col min="3329" max="3329" width="40.7109375" style="116" customWidth="1"/>
    <col min="3330" max="3330" width="10.7109375" style="116" bestFit="1" customWidth="1"/>
    <col min="3331" max="3331" width="9.28515625" style="116" bestFit="1" customWidth="1"/>
    <col min="3332" max="3332" width="9.42578125" style="116" customWidth="1"/>
    <col min="3333" max="3333" width="8.85546875" style="116" bestFit="1" customWidth="1"/>
    <col min="3334" max="3334" width="9.42578125" style="116" customWidth="1"/>
    <col min="3335" max="3335" width="8" style="116" bestFit="1" customWidth="1"/>
    <col min="3336" max="3336" width="9" style="116" customWidth="1"/>
    <col min="3337" max="3337" width="7.85546875" style="116" bestFit="1" customWidth="1"/>
    <col min="3338" max="3338" width="7.85546875" style="116" customWidth="1"/>
    <col min="3339" max="3339" width="9.28515625" style="116" bestFit="1" customWidth="1"/>
    <col min="3340" max="3340" width="9.5703125" style="116" bestFit="1" customWidth="1"/>
    <col min="3341" max="3583" width="9" style="116"/>
    <col min="3584" max="3584" width="7.42578125" style="116" customWidth="1"/>
    <col min="3585" max="3585" width="40.7109375" style="116" customWidth="1"/>
    <col min="3586" max="3586" width="10.7109375" style="116" bestFit="1" customWidth="1"/>
    <col min="3587" max="3587" width="9.28515625" style="116" bestFit="1" customWidth="1"/>
    <col min="3588" max="3588" width="9.42578125" style="116" customWidth="1"/>
    <col min="3589" max="3589" width="8.85546875" style="116" bestFit="1" customWidth="1"/>
    <col min="3590" max="3590" width="9.42578125" style="116" customWidth="1"/>
    <col min="3591" max="3591" width="8" style="116" bestFit="1" customWidth="1"/>
    <col min="3592" max="3592" width="9" style="116" customWidth="1"/>
    <col min="3593" max="3593" width="7.85546875" style="116" bestFit="1" customWidth="1"/>
    <col min="3594" max="3594" width="7.85546875" style="116" customWidth="1"/>
    <col min="3595" max="3595" width="9.28515625" style="116" bestFit="1" customWidth="1"/>
    <col min="3596" max="3596" width="9.5703125" style="116" bestFit="1" customWidth="1"/>
    <col min="3597" max="3839" width="9" style="116"/>
    <col min="3840" max="3840" width="7.42578125" style="116" customWidth="1"/>
    <col min="3841" max="3841" width="40.7109375" style="116" customWidth="1"/>
    <col min="3842" max="3842" width="10.7109375" style="116" bestFit="1" customWidth="1"/>
    <col min="3843" max="3843" width="9.28515625" style="116" bestFit="1" customWidth="1"/>
    <col min="3844" max="3844" width="9.42578125" style="116" customWidth="1"/>
    <col min="3845" max="3845" width="8.85546875" style="116" bestFit="1" customWidth="1"/>
    <col min="3846" max="3846" width="9.42578125" style="116" customWidth="1"/>
    <col min="3847" max="3847" width="8" style="116" bestFit="1" customWidth="1"/>
    <col min="3848" max="3848" width="9" style="116" customWidth="1"/>
    <col min="3849" max="3849" width="7.85546875" style="116" bestFit="1" customWidth="1"/>
    <col min="3850" max="3850" width="7.85546875" style="116" customWidth="1"/>
    <col min="3851" max="3851" width="9.28515625" style="116" bestFit="1" customWidth="1"/>
    <col min="3852" max="3852" width="9.5703125" style="116" bestFit="1" customWidth="1"/>
    <col min="3853" max="4095" width="9" style="116"/>
    <col min="4096" max="4096" width="7.42578125" style="116" customWidth="1"/>
    <col min="4097" max="4097" width="40.7109375" style="116" customWidth="1"/>
    <col min="4098" max="4098" width="10.7109375" style="116" bestFit="1" customWidth="1"/>
    <col min="4099" max="4099" width="9.28515625" style="116" bestFit="1" customWidth="1"/>
    <col min="4100" max="4100" width="9.42578125" style="116" customWidth="1"/>
    <col min="4101" max="4101" width="8.85546875" style="116" bestFit="1" customWidth="1"/>
    <col min="4102" max="4102" width="9.42578125" style="116" customWidth="1"/>
    <col min="4103" max="4103" width="8" style="116" bestFit="1" customWidth="1"/>
    <col min="4104" max="4104" width="9" style="116" customWidth="1"/>
    <col min="4105" max="4105" width="7.85546875" style="116" bestFit="1" customWidth="1"/>
    <col min="4106" max="4106" width="7.85546875" style="116" customWidth="1"/>
    <col min="4107" max="4107" width="9.28515625" style="116" bestFit="1" customWidth="1"/>
    <col min="4108" max="4108" width="9.5703125" style="116" bestFit="1" customWidth="1"/>
    <col min="4109" max="4351" width="9" style="116"/>
    <col min="4352" max="4352" width="7.42578125" style="116" customWidth="1"/>
    <col min="4353" max="4353" width="40.7109375" style="116" customWidth="1"/>
    <col min="4354" max="4354" width="10.7109375" style="116" bestFit="1" customWidth="1"/>
    <col min="4355" max="4355" width="9.28515625" style="116" bestFit="1" customWidth="1"/>
    <col min="4356" max="4356" width="9.42578125" style="116" customWidth="1"/>
    <col min="4357" max="4357" width="8.85546875" style="116" bestFit="1" customWidth="1"/>
    <col min="4358" max="4358" width="9.42578125" style="116" customWidth="1"/>
    <col min="4359" max="4359" width="8" style="116" bestFit="1" customWidth="1"/>
    <col min="4360" max="4360" width="9" style="116" customWidth="1"/>
    <col min="4361" max="4361" width="7.85546875" style="116" bestFit="1" customWidth="1"/>
    <col min="4362" max="4362" width="7.85546875" style="116" customWidth="1"/>
    <col min="4363" max="4363" width="9.28515625" style="116" bestFit="1" customWidth="1"/>
    <col min="4364" max="4364" width="9.5703125" style="116" bestFit="1" customWidth="1"/>
    <col min="4365" max="4607" width="9" style="116"/>
    <col min="4608" max="4608" width="7.42578125" style="116" customWidth="1"/>
    <col min="4609" max="4609" width="40.7109375" style="116" customWidth="1"/>
    <col min="4610" max="4610" width="10.7109375" style="116" bestFit="1" customWidth="1"/>
    <col min="4611" max="4611" width="9.28515625" style="116" bestFit="1" customWidth="1"/>
    <col min="4612" max="4612" width="9.42578125" style="116" customWidth="1"/>
    <col min="4613" max="4613" width="8.85546875" style="116" bestFit="1" customWidth="1"/>
    <col min="4614" max="4614" width="9.42578125" style="116" customWidth="1"/>
    <col min="4615" max="4615" width="8" style="116" bestFit="1" customWidth="1"/>
    <col min="4616" max="4616" width="9" style="116" customWidth="1"/>
    <col min="4617" max="4617" width="7.85546875" style="116" bestFit="1" customWidth="1"/>
    <col min="4618" max="4618" width="7.85546875" style="116" customWidth="1"/>
    <col min="4619" max="4619" width="9.28515625" style="116" bestFit="1" customWidth="1"/>
    <col min="4620" max="4620" width="9.5703125" style="116" bestFit="1" customWidth="1"/>
    <col min="4621" max="4863" width="9" style="116"/>
    <col min="4864" max="4864" width="7.42578125" style="116" customWidth="1"/>
    <col min="4865" max="4865" width="40.7109375" style="116" customWidth="1"/>
    <col min="4866" max="4866" width="10.7109375" style="116" bestFit="1" customWidth="1"/>
    <col min="4867" max="4867" width="9.28515625" style="116" bestFit="1" customWidth="1"/>
    <col min="4868" max="4868" width="9.42578125" style="116" customWidth="1"/>
    <col min="4869" max="4869" width="8.85546875" style="116" bestFit="1" customWidth="1"/>
    <col min="4870" max="4870" width="9.42578125" style="116" customWidth="1"/>
    <col min="4871" max="4871" width="8" style="116" bestFit="1" customWidth="1"/>
    <col min="4872" max="4872" width="9" style="116" customWidth="1"/>
    <col min="4873" max="4873" width="7.85546875" style="116" bestFit="1" customWidth="1"/>
    <col min="4874" max="4874" width="7.85546875" style="116" customWidth="1"/>
    <col min="4875" max="4875" width="9.28515625" style="116" bestFit="1" customWidth="1"/>
    <col min="4876" max="4876" width="9.5703125" style="116" bestFit="1" customWidth="1"/>
    <col min="4877" max="5119" width="9" style="116"/>
    <col min="5120" max="5120" width="7.42578125" style="116" customWidth="1"/>
    <col min="5121" max="5121" width="40.7109375" style="116" customWidth="1"/>
    <col min="5122" max="5122" width="10.7109375" style="116" bestFit="1" customWidth="1"/>
    <col min="5123" max="5123" width="9.28515625" style="116" bestFit="1" customWidth="1"/>
    <col min="5124" max="5124" width="9.42578125" style="116" customWidth="1"/>
    <col min="5125" max="5125" width="8.85546875" style="116" bestFit="1" customWidth="1"/>
    <col min="5126" max="5126" width="9.42578125" style="116" customWidth="1"/>
    <col min="5127" max="5127" width="8" style="116" bestFit="1" customWidth="1"/>
    <col min="5128" max="5128" width="9" style="116" customWidth="1"/>
    <col min="5129" max="5129" width="7.85546875" style="116" bestFit="1" customWidth="1"/>
    <col min="5130" max="5130" width="7.85546875" style="116" customWidth="1"/>
    <col min="5131" max="5131" width="9.28515625" style="116" bestFit="1" customWidth="1"/>
    <col min="5132" max="5132" width="9.5703125" style="116" bestFit="1" customWidth="1"/>
    <col min="5133" max="5375" width="9" style="116"/>
    <col min="5376" max="5376" width="7.42578125" style="116" customWidth="1"/>
    <col min="5377" max="5377" width="40.7109375" style="116" customWidth="1"/>
    <col min="5378" max="5378" width="10.7109375" style="116" bestFit="1" customWidth="1"/>
    <col min="5379" max="5379" width="9.28515625" style="116" bestFit="1" customWidth="1"/>
    <col min="5380" max="5380" width="9.42578125" style="116" customWidth="1"/>
    <col min="5381" max="5381" width="8.85546875" style="116" bestFit="1" customWidth="1"/>
    <col min="5382" max="5382" width="9.42578125" style="116" customWidth="1"/>
    <col min="5383" max="5383" width="8" style="116" bestFit="1" customWidth="1"/>
    <col min="5384" max="5384" width="9" style="116" customWidth="1"/>
    <col min="5385" max="5385" width="7.85546875" style="116" bestFit="1" customWidth="1"/>
    <col min="5386" max="5386" width="7.85546875" style="116" customWidth="1"/>
    <col min="5387" max="5387" width="9.28515625" style="116" bestFit="1" customWidth="1"/>
    <col min="5388" max="5388" width="9.5703125" style="116" bestFit="1" customWidth="1"/>
    <col min="5389" max="5631" width="9" style="116"/>
    <col min="5632" max="5632" width="7.42578125" style="116" customWidth="1"/>
    <col min="5633" max="5633" width="40.7109375" style="116" customWidth="1"/>
    <col min="5634" max="5634" width="10.7109375" style="116" bestFit="1" customWidth="1"/>
    <col min="5635" max="5635" width="9.28515625" style="116" bestFit="1" customWidth="1"/>
    <col min="5636" max="5636" width="9.42578125" style="116" customWidth="1"/>
    <col min="5637" max="5637" width="8.85546875" style="116" bestFit="1" customWidth="1"/>
    <col min="5638" max="5638" width="9.42578125" style="116" customWidth="1"/>
    <col min="5639" max="5639" width="8" style="116" bestFit="1" customWidth="1"/>
    <col min="5640" max="5640" width="9" style="116" customWidth="1"/>
    <col min="5641" max="5641" width="7.85546875" style="116" bestFit="1" customWidth="1"/>
    <col min="5642" max="5642" width="7.85546875" style="116" customWidth="1"/>
    <col min="5643" max="5643" width="9.28515625" style="116" bestFit="1" customWidth="1"/>
    <col min="5644" max="5644" width="9.5703125" style="116" bestFit="1" customWidth="1"/>
    <col min="5645" max="5887" width="9" style="116"/>
    <col min="5888" max="5888" width="7.42578125" style="116" customWidth="1"/>
    <col min="5889" max="5889" width="40.7109375" style="116" customWidth="1"/>
    <col min="5890" max="5890" width="10.7109375" style="116" bestFit="1" customWidth="1"/>
    <col min="5891" max="5891" width="9.28515625" style="116" bestFit="1" customWidth="1"/>
    <col min="5892" max="5892" width="9.42578125" style="116" customWidth="1"/>
    <col min="5893" max="5893" width="8.85546875" style="116" bestFit="1" customWidth="1"/>
    <col min="5894" max="5894" width="9.42578125" style="116" customWidth="1"/>
    <col min="5895" max="5895" width="8" style="116" bestFit="1" customWidth="1"/>
    <col min="5896" max="5896" width="9" style="116" customWidth="1"/>
    <col min="5897" max="5897" width="7.85546875" style="116" bestFit="1" customWidth="1"/>
    <col min="5898" max="5898" width="7.85546875" style="116" customWidth="1"/>
    <col min="5899" max="5899" width="9.28515625" style="116" bestFit="1" customWidth="1"/>
    <col min="5900" max="5900" width="9.5703125" style="116" bestFit="1" customWidth="1"/>
    <col min="5901" max="6143" width="9" style="116"/>
    <col min="6144" max="6144" width="7.42578125" style="116" customWidth="1"/>
    <col min="6145" max="6145" width="40.7109375" style="116" customWidth="1"/>
    <col min="6146" max="6146" width="10.7109375" style="116" bestFit="1" customWidth="1"/>
    <col min="6147" max="6147" width="9.28515625" style="116" bestFit="1" customWidth="1"/>
    <col min="6148" max="6148" width="9.42578125" style="116" customWidth="1"/>
    <col min="6149" max="6149" width="8.85546875" style="116" bestFit="1" customWidth="1"/>
    <col min="6150" max="6150" width="9.42578125" style="116" customWidth="1"/>
    <col min="6151" max="6151" width="8" style="116" bestFit="1" customWidth="1"/>
    <col min="6152" max="6152" width="9" style="116" customWidth="1"/>
    <col min="6153" max="6153" width="7.85546875" style="116" bestFit="1" customWidth="1"/>
    <col min="6154" max="6154" width="7.85546875" style="116" customWidth="1"/>
    <col min="6155" max="6155" width="9.28515625" style="116" bestFit="1" customWidth="1"/>
    <col min="6156" max="6156" width="9.5703125" style="116" bestFit="1" customWidth="1"/>
    <col min="6157" max="6399" width="9" style="116"/>
    <col min="6400" max="6400" width="7.42578125" style="116" customWidth="1"/>
    <col min="6401" max="6401" width="40.7109375" style="116" customWidth="1"/>
    <col min="6402" max="6402" width="10.7109375" style="116" bestFit="1" customWidth="1"/>
    <col min="6403" max="6403" width="9.28515625" style="116" bestFit="1" customWidth="1"/>
    <col min="6404" max="6404" width="9.42578125" style="116" customWidth="1"/>
    <col min="6405" max="6405" width="8.85546875" style="116" bestFit="1" customWidth="1"/>
    <col min="6406" max="6406" width="9.42578125" style="116" customWidth="1"/>
    <col min="6407" max="6407" width="8" style="116" bestFit="1" customWidth="1"/>
    <col min="6408" max="6408" width="9" style="116" customWidth="1"/>
    <col min="6409" max="6409" width="7.85546875" style="116" bestFit="1" customWidth="1"/>
    <col min="6410" max="6410" width="7.85546875" style="116" customWidth="1"/>
    <col min="6411" max="6411" width="9.28515625" style="116" bestFit="1" customWidth="1"/>
    <col min="6412" max="6412" width="9.5703125" style="116" bestFit="1" customWidth="1"/>
    <col min="6413" max="6655" width="9" style="116"/>
    <col min="6656" max="6656" width="7.42578125" style="116" customWidth="1"/>
    <col min="6657" max="6657" width="40.7109375" style="116" customWidth="1"/>
    <col min="6658" max="6658" width="10.7109375" style="116" bestFit="1" customWidth="1"/>
    <col min="6659" max="6659" width="9.28515625" style="116" bestFit="1" customWidth="1"/>
    <col min="6660" max="6660" width="9.42578125" style="116" customWidth="1"/>
    <col min="6661" max="6661" width="8.85546875" style="116" bestFit="1" customWidth="1"/>
    <col min="6662" max="6662" width="9.42578125" style="116" customWidth="1"/>
    <col min="6663" max="6663" width="8" style="116" bestFit="1" customWidth="1"/>
    <col min="6664" max="6664" width="9" style="116" customWidth="1"/>
    <col min="6665" max="6665" width="7.85546875" style="116" bestFit="1" customWidth="1"/>
    <col min="6666" max="6666" width="7.85546875" style="116" customWidth="1"/>
    <col min="6667" max="6667" width="9.28515625" style="116" bestFit="1" customWidth="1"/>
    <col min="6668" max="6668" width="9.5703125" style="116" bestFit="1" customWidth="1"/>
    <col min="6669" max="6911" width="9" style="116"/>
    <col min="6912" max="6912" width="7.42578125" style="116" customWidth="1"/>
    <col min="6913" max="6913" width="40.7109375" style="116" customWidth="1"/>
    <col min="6914" max="6914" width="10.7109375" style="116" bestFit="1" customWidth="1"/>
    <col min="6915" max="6915" width="9.28515625" style="116" bestFit="1" customWidth="1"/>
    <col min="6916" max="6916" width="9.42578125" style="116" customWidth="1"/>
    <col min="6917" max="6917" width="8.85546875" style="116" bestFit="1" customWidth="1"/>
    <col min="6918" max="6918" width="9.42578125" style="116" customWidth="1"/>
    <col min="6919" max="6919" width="8" style="116" bestFit="1" customWidth="1"/>
    <col min="6920" max="6920" width="9" style="116" customWidth="1"/>
    <col min="6921" max="6921" width="7.85546875" style="116" bestFit="1" customWidth="1"/>
    <col min="6922" max="6922" width="7.85546875" style="116" customWidth="1"/>
    <col min="6923" max="6923" width="9.28515625" style="116" bestFit="1" customWidth="1"/>
    <col min="6924" max="6924" width="9.5703125" style="116" bestFit="1" customWidth="1"/>
    <col min="6925" max="7167" width="9" style="116"/>
    <col min="7168" max="7168" width="7.42578125" style="116" customWidth="1"/>
    <col min="7169" max="7169" width="40.7109375" style="116" customWidth="1"/>
    <col min="7170" max="7170" width="10.7109375" style="116" bestFit="1" customWidth="1"/>
    <col min="7171" max="7171" width="9.28515625" style="116" bestFit="1" customWidth="1"/>
    <col min="7172" max="7172" width="9.42578125" style="116" customWidth="1"/>
    <col min="7173" max="7173" width="8.85546875" style="116" bestFit="1" customWidth="1"/>
    <col min="7174" max="7174" width="9.42578125" style="116" customWidth="1"/>
    <col min="7175" max="7175" width="8" style="116" bestFit="1" customWidth="1"/>
    <col min="7176" max="7176" width="9" style="116" customWidth="1"/>
    <col min="7177" max="7177" width="7.85546875" style="116" bestFit="1" customWidth="1"/>
    <col min="7178" max="7178" width="7.85546875" style="116" customWidth="1"/>
    <col min="7179" max="7179" width="9.28515625" style="116" bestFit="1" customWidth="1"/>
    <col min="7180" max="7180" width="9.5703125" style="116" bestFit="1" customWidth="1"/>
    <col min="7181" max="7423" width="9" style="116"/>
    <col min="7424" max="7424" width="7.42578125" style="116" customWidth="1"/>
    <col min="7425" max="7425" width="40.7109375" style="116" customWidth="1"/>
    <col min="7426" max="7426" width="10.7109375" style="116" bestFit="1" customWidth="1"/>
    <col min="7427" max="7427" width="9.28515625" style="116" bestFit="1" customWidth="1"/>
    <col min="7428" max="7428" width="9.42578125" style="116" customWidth="1"/>
    <col min="7429" max="7429" width="8.85546875" style="116" bestFit="1" customWidth="1"/>
    <col min="7430" max="7430" width="9.42578125" style="116" customWidth="1"/>
    <col min="7431" max="7431" width="8" style="116" bestFit="1" customWidth="1"/>
    <col min="7432" max="7432" width="9" style="116" customWidth="1"/>
    <col min="7433" max="7433" width="7.85546875" style="116" bestFit="1" customWidth="1"/>
    <col min="7434" max="7434" width="7.85546875" style="116" customWidth="1"/>
    <col min="7435" max="7435" width="9.28515625" style="116" bestFit="1" customWidth="1"/>
    <col min="7436" max="7436" width="9.5703125" style="116" bestFit="1" customWidth="1"/>
    <col min="7437" max="7679" width="9" style="116"/>
    <col min="7680" max="7680" width="7.42578125" style="116" customWidth="1"/>
    <col min="7681" max="7681" width="40.7109375" style="116" customWidth="1"/>
    <col min="7682" max="7682" width="10.7109375" style="116" bestFit="1" customWidth="1"/>
    <col min="7683" max="7683" width="9.28515625" style="116" bestFit="1" customWidth="1"/>
    <col min="7684" max="7684" width="9.42578125" style="116" customWidth="1"/>
    <col min="7685" max="7685" width="8.85546875" style="116" bestFit="1" customWidth="1"/>
    <col min="7686" max="7686" width="9.42578125" style="116" customWidth="1"/>
    <col min="7687" max="7687" width="8" style="116" bestFit="1" customWidth="1"/>
    <col min="7688" max="7688" width="9" style="116" customWidth="1"/>
    <col min="7689" max="7689" width="7.85546875" style="116" bestFit="1" customWidth="1"/>
    <col min="7690" max="7690" width="7.85546875" style="116" customWidth="1"/>
    <col min="7691" max="7691" width="9.28515625" style="116" bestFit="1" customWidth="1"/>
    <col min="7692" max="7692" width="9.5703125" style="116" bestFit="1" customWidth="1"/>
    <col min="7693" max="7935" width="9" style="116"/>
    <col min="7936" max="7936" width="7.42578125" style="116" customWidth="1"/>
    <col min="7937" max="7937" width="40.7109375" style="116" customWidth="1"/>
    <col min="7938" max="7938" width="10.7109375" style="116" bestFit="1" customWidth="1"/>
    <col min="7939" max="7939" width="9.28515625" style="116" bestFit="1" customWidth="1"/>
    <col min="7940" max="7940" width="9.42578125" style="116" customWidth="1"/>
    <col min="7941" max="7941" width="8.85546875" style="116" bestFit="1" customWidth="1"/>
    <col min="7942" max="7942" width="9.42578125" style="116" customWidth="1"/>
    <col min="7943" max="7943" width="8" style="116" bestFit="1" customWidth="1"/>
    <col min="7944" max="7944" width="9" style="116" customWidth="1"/>
    <col min="7945" max="7945" width="7.85546875" style="116" bestFit="1" customWidth="1"/>
    <col min="7946" max="7946" width="7.85546875" style="116" customWidth="1"/>
    <col min="7947" max="7947" width="9.28515625" style="116" bestFit="1" customWidth="1"/>
    <col min="7948" max="7948" width="9.5703125" style="116" bestFit="1" customWidth="1"/>
    <col min="7949" max="8191" width="9" style="116"/>
    <col min="8192" max="8192" width="7.42578125" style="116" customWidth="1"/>
    <col min="8193" max="8193" width="40.7109375" style="116" customWidth="1"/>
    <col min="8194" max="8194" width="10.7109375" style="116" bestFit="1" customWidth="1"/>
    <col min="8195" max="8195" width="9.28515625" style="116" bestFit="1" customWidth="1"/>
    <col min="8196" max="8196" width="9.42578125" style="116" customWidth="1"/>
    <col min="8197" max="8197" width="8.85546875" style="116" bestFit="1" customWidth="1"/>
    <col min="8198" max="8198" width="9.42578125" style="116" customWidth="1"/>
    <col min="8199" max="8199" width="8" style="116" bestFit="1" customWidth="1"/>
    <col min="8200" max="8200" width="9" style="116" customWidth="1"/>
    <col min="8201" max="8201" width="7.85546875" style="116" bestFit="1" customWidth="1"/>
    <col min="8202" max="8202" width="7.85546875" style="116" customWidth="1"/>
    <col min="8203" max="8203" width="9.28515625" style="116" bestFit="1" customWidth="1"/>
    <col min="8204" max="8204" width="9.5703125" style="116" bestFit="1" customWidth="1"/>
    <col min="8205" max="8447" width="9" style="116"/>
    <col min="8448" max="8448" width="7.42578125" style="116" customWidth="1"/>
    <col min="8449" max="8449" width="40.7109375" style="116" customWidth="1"/>
    <col min="8450" max="8450" width="10.7109375" style="116" bestFit="1" customWidth="1"/>
    <col min="8451" max="8451" width="9.28515625" style="116" bestFit="1" customWidth="1"/>
    <col min="8452" max="8452" width="9.42578125" style="116" customWidth="1"/>
    <col min="8453" max="8453" width="8.85546875" style="116" bestFit="1" customWidth="1"/>
    <col min="8454" max="8454" width="9.42578125" style="116" customWidth="1"/>
    <col min="8455" max="8455" width="8" style="116" bestFit="1" customWidth="1"/>
    <col min="8456" max="8456" width="9" style="116" customWidth="1"/>
    <col min="8457" max="8457" width="7.85546875" style="116" bestFit="1" customWidth="1"/>
    <col min="8458" max="8458" width="7.85546875" style="116" customWidth="1"/>
    <col min="8459" max="8459" width="9.28515625" style="116" bestFit="1" customWidth="1"/>
    <col min="8460" max="8460" width="9.5703125" style="116" bestFit="1" customWidth="1"/>
    <col min="8461" max="8703" width="9" style="116"/>
    <col min="8704" max="8704" width="7.42578125" style="116" customWidth="1"/>
    <col min="8705" max="8705" width="40.7109375" style="116" customWidth="1"/>
    <col min="8706" max="8706" width="10.7109375" style="116" bestFit="1" customWidth="1"/>
    <col min="8707" max="8707" width="9.28515625" style="116" bestFit="1" customWidth="1"/>
    <col min="8708" max="8708" width="9.42578125" style="116" customWidth="1"/>
    <col min="8709" max="8709" width="8.85546875" style="116" bestFit="1" customWidth="1"/>
    <col min="8710" max="8710" width="9.42578125" style="116" customWidth="1"/>
    <col min="8711" max="8711" width="8" style="116" bestFit="1" customWidth="1"/>
    <col min="8712" max="8712" width="9" style="116" customWidth="1"/>
    <col min="8713" max="8713" width="7.85546875" style="116" bestFit="1" customWidth="1"/>
    <col min="8714" max="8714" width="7.85546875" style="116" customWidth="1"/>
    <col min="8715" max="8715" width="9.28515625" style="116" bestFit="1" customWidth="1"/>
    <col min="8716" max="8716" width="9.5703125" style="116" bestFit="1" customWidth="1"/>
    <col min="8717" max="8959" width="9" style="116"/>
    <col min="8960" max="8960" width="7.42578125" style="116" customWidth="1"/>
    <col min="8961" max="8961" width="40.7109375" style="116" customWidth="1"/>
    <col min="8962" max="8962" width="10.7109375" style="116" bestFit="1" customWidth="1"/>
    <col min="8963" max="8963" width="9.28515625" style="116" bestFit="1" customWidth="1"/>
    <col min="8964" max="8964" width="9.42578125" style="116" customWidth="1"/>
    <col min="8965" max="8965" width="8.85546875" style="116" bestFit="1" customWidth="1"/>
    <col min="8966" max="8966" width="9.42578125" style="116" customWidth="1"/>
    <col min="8967" max="8967" width="8" style="116" bestFit="1" customWidth="1"/>
    <col min="8968" max="8968" width="9" style="116" customWidth="1"/>
    <col min="8969" max="8969" width="7.85546875" style="116" bestFit="1" customWidth="1"/>
    <col min="8970" max="8970" width="7.85546875" style="116" customWidth="1"/>
    <col min="8971" max="8971" width="9.28515625" style="116" bestFit="1" customWidth="1"/>
    <col min="8972" max="8972" width="9.5703125" style="116" bestFit="1" customWidth="1"/>
    <col min="8973" max="9215" width="9" style="116"/>
    <col min="9216" max="9216" width="7.42578125" style="116" customWidth="1"/>
    <col min="9217" max="9217" width="40.7109375" style="116" customWidth="1"/>
    <col min="9218" max="9218" width="10.7109375" style="116" bestFit="1" customWidth="1"/>
    <col min="9219" max="9219" width="9.28515625" style="116" bestFit="1" customWidth="1"/>
    <col min="9220" max="9220" width="9.42578125" style="116" customWidth="1"/>
    <col min="9221" max="9221" width="8.85546875" style="116" bestFit="1" customWidth="1"/>
    <col min="9222" max="9222" width="9.42578125" style="116" customWidth="1"/>
    <col min="9223" max="9223" width="8" style="116" bestFit="1" customWidth="1"/>
    <col min="9224" max="9224" width="9" style="116" customWidth="1"/>
    <col min="9225" max="9225" width="7.85546875" style="116" bestFit="1" customWidth="1"/>
    <col min="9226" max="9226" width="7.85546875" style="116" customWidth="1"/>
    <col min="9227" max="9227" width="9.28515625" style="116" bestFit="1" customWidth="1"/>
    <col min="9228" max="9228" width="9.5703125" style="116" bestFit="1" customWidth="1"/>
    <col min="9229" max="9471" width="9" style="116"/>
    <col min="9472" max="9472" width="7.42578125" style="116" customWidth="1"/>
    <col min="9473" max="9473" width="40.7109375" style="116" customWidth="1"/>
    <col min="9474" max="9474" width="10.7109375" style="116" bestFit="1" customWidth="1"/>
    <col min="9475" max="9475" width="9.28515625" style="116" bestFit="1" customWidth="1"/>
    <col min="9476" max="9476" width="9.42578125" style="116" customWidth="1"/>
    <col min="9477" max="9477" width="8.85546875" style="116" bestFit="1" customWidth="1"/>
    <col min="9478" max="9478" width="9.42578125" style="116" customWidth="1"/>
    <col min="9479" max="9479" width="8" style="116" bestFit="1" customWidth="1"/>
    <col min="9480" max="9480" width="9" style="116" customWidth="1"/>
    <col min="9481" max="9481" width="7.85546875" style="116" bestFit="1" customWidth="1"/>
    <col min="9482" max="9482" width="7.85546875" style="116" customWidth="1"/>
    <col min="9483" max="9483" width="9.28515625" style="116" bestFit="1" customWidth="1"/>
    <col min="9484" max="9484" width="9.5703125" style="116" bestFit="1" customWidth="1"/>
    <col min="9485" max="9727" width="9" style="116"/>
    <col min="9728" max="9728" width="7.42578125" style="116" customWidth="1"/>
    <col min="9729" max="9729" width="40.7109375" style="116" customWidth="1"/>
    <col min="9730" max="9730" width="10.7109375" style="116" bestFit="1" customWidth="1"/>
    <col min="9731" max="9731" width="9.28515625" style="116" bestFit="1" customWidth="1"/>
    <col min="9732" max="9732" width="9.42578125" style="116" customWidth="1"/>
    <col min="9733" max="9733" width="8.85546875" style="116" bestFit="1" customWidth="1"/>
    <col min="9734" max="9734" width="9.42578125" style="116" customWidth="1"/>
    <col min="9735" max="9735" width="8" style="116" bestFit="1" customWidth="1"/>
    <col min="9736" max="9736" width="9" style="116" customWidth="1"/>
    <col min="9737" max="9737" width="7.85546875" style="116" bestFit="1" customWidth="1"/>
    <col min="9738" max="9738" width="7.85546875" style="116" customWidth="1"/>
    <col min="9739" max="9739" width="9.28515625" style="116" bestFit="1" customWidth="1"/>
    <col min="9740" max="9740" width="9.5703125" style="116" bestFit="1" customWidth="1"/>
    <col min="9741" max="9983" width="9" style="116"/>
    <col min="9984" max="9984" width="7.42578125" style="116" customWidth="1"/>
    <col min="9985" max="9985" width="40.7109375" style="116" customWidth="1"/>
    <col min="9986" max="9986" width="10.7109375" style="116" bestFit="1" customWidth="1"/>
    <col min="9987" max="9987" width="9.28515625" style="116" bestFit="1" customWidth="1"/>
    <col min="9988" max="9988" width="9.42578125" style="116" customWidth="1"/>
    <col min="9989" max="9989" width="8.85546875" style="116" bestFit="1" customWidth="1"/>
    <col min="9990" max="9990" width="9.42578125" style="116" customWidth="1"/>
    <col min="9991" max="9991" width="8" style="116" bestFit="1" customWidth="1"/>
    <col min="9992" max="9992" width="9" style="116" customWidth="1"/>
    <col min="9993" max="9993" width="7.85546875" style="116" bestFit="1" customWidth="1"/>
    <col min="9994" max="9994" width="7.85546875" style="116" customWidth="1"/>
    <col min="9995" max="9995" width="9.28515625" style="116" bestFit="1" customWidth="1"/>
    <col min="9996" max="9996" width="9.5703125" style="116" bestFit="1" customWidth="1"/>
    <col min="9997" max="10239" width="9" style="116"/>
    <col min="10240" max="10240" width="7.42578125" style="116" customWidth="1"/>
    <col min="10241" max="10241" width="40.7109375" style="116" customWidth="1"/>
    <col min="10242" max="10242" width="10.7109375" style="116" bestFit="1" customWidth="1"/>
    <col min="10243" max="10243" width="9.28515625" style="116" bestFit="1" customWidth="1"/>
    <col min="10244" max="10244" width="9.42578125" style="116" customWidth="1"/>
    <col min="10245" max="10245" width="8.85546875" style="116" bestFit="1" customWidth="1"/>
    <col min="10246" max="10246" width="9.42578125" style="116" customWidth="1"/>
    <col min="10247" max="10247" width="8" style="116" bestFit="1" customWidth="1"/>
    <col min="10248" max="10248" width="9" style="116" customWidth="1"/>
    <col min="10249" max="10249" width="7.85546875" style="116" bestFit="1" customWidth="1"/>
    <col min="10250" max="10250" width="7.85546875" style="116" customWidth="1"/>
    <col min="10251" max="10251" width="9.28515625" style="116" bestFit="1" customWidth="1"/>
    <col min="10252" max="10252" width="9.5703125" style="116" bestFit="1" customWidth="1"/>
    <col min="10253" max="10495" width="9" style="116"/>
    <col min="10496" max="10496" width="7.42578125" style="116" customWidth="1"/>
    <col min="10497" max="10497" width="40.7109375" style="116" customWidth="1"/>
    <col min="10498" max="10498" width="10.7109375" style="116" bestFit="1" customWidth="1"/>
    <col min="10499" max="10499" width="9.28515625" style="116" bestFit="1" customWidth="1"/>
    <col min="10500" max="10500" width="9.42578125" style="116" customWidth="1"/>
    <col min="10501" max="10501" width="8.85546875" style="116" bestFit="1" customWidth="1"/>
    <col min="10502" max="10502" width="9.42578125" style="116" customWidth="1"/>
    <col min="10503" max="10503" width="8" style="116" bestFit="1" customWidth="1"/>
    <col min="10504" max="10504" width="9" style="116" customWidth="1"/>
    <col min="10505" max="10505" width="7.85546875" style="116" bestFit="1" customWidth="1"/>
    <col min="10506" max="10506" width="7.85546875" style="116" customWidth="1"/>
    <col min="10507" max="10507" width="9.28515625" style="116" bestFit="1" customWidth="1"/>
    <col min="10508" max="10508" width="9.5703125" style="116" bestFit="1" customWidth="1"/>
    <col min="10509" max="10751" width="9" style="116"/>
    <col min="10752" max="10752" width="7.42578125" style="116" customWidth="1"/>
    <col min="10753" max="10753" width="40.7109375" style="116" customWidth="1"/>
    <col min="10754" max="10754" width="10.7109375" style="116" bestFit="1" customWidth="1"/>
    <col min="10755" max="10755" width="9.28515625" style="116" bestFit="1" customWidth="1"/>
    <col min="10756" max="10756" width="9.42578125" style="116" customWidth="1"/>
    <col min="10757" max="10757" width="8.85546875" style="116" bestFit="1" customWidth="1"/>
    <col min="10758" max="10758" width="9.42578125" style="116" customWidth="1"/>
    <col min="10759" max="10759" width="8" style="116" bestFit="1" customWidth="1"/>
    <col min="10760" max="10760" width="9" style="116" customWidth="1"/>
    <col min="10761" max="10761" width="7.85546875" style="116" bestFit="1" customWidth="1"/>
    <col min="10762" max="10762" width="7.85546875" style="116" customWidth="1"/>
    <col min="10763" max="10763" width="9.28515625" style="116" bestFit="1" customWidth="1"/>
    <col min="10764" max="10764" width="9.5703125" style="116" bestFit="1" customWidth="1"/>
    <col min="10765" max="11007" width="9" style="116"/>
    <col min="11008" max="11008" width="7.42578125" style="116" customWidth="1"/>
    <col min="11009" max="11009" width="40.7109375" style="116" customWidth="1"/>
    <col min="11010" max="11010" width="10.7109375" style="116" bestFit="1" customWidth="1"/>
    <col min="11011" max="11011" width="9.28515625" style="116" bestFit="1" customWidth="1"/>
    <col min="11012" max="11012" width="9.42578125" style="116" customWidth="1"/>
    <col min="11013" max="11013" width="8.85546875" style="116" bestFit="1" customWidth="1"/>
    <col min="11014" max="11014" width="9.42578125" style="116" customWidth="1"/>
    <col min="11015" max="11015" width="8" style="116" bestFit="1" customWidth="1"/>
    <col min="11016" max="11016" width="9" style="116" customWidth="1"/>
    <col min="11017" max="11017" width="7.85546875" style="116" bestFit="1" customWidth="1"/>
    <col min="11018" max="11018" width="7.85546875" style="116" customWidth="1"/>
    <col min="11019" max="11019" width="9.28515625" style="116" bestFit="1" customWidth="1"/>
    <col min="11020" max="11020" width="9.5703125" style="116" bestFit="1" customWidth="1"/>
    <col min="11021" max="11263" width="9" style="116"/>
    <col min="11264" max="11264" width="7.42578125" style="116" customWidth="1"/>
    <col min="11265" max="11265" width="40.7109375" style="116" customWidth="1"/>
    <col min="11266" max="11266" width="10.7109375" style="116" bestFit="1" customWidth="1"/>
    <col min="11267" max="11267" width="9.28515625" style="116" bestFit="1" customWidth="1"/>
    <col min="11268" max="11268" width="9.42578125" style="116" customWidth="1"/>
    <col min="11269" max="11269" width="8.85546875" style="116" bestFit="1" customWidth="1"/>
    <col min="11270" max="11270" width="9.42578125" style="116" customWidth="1"/>
    <col min="11271" max="11271" width="8" style="116" bestFit="1" customWidth="1"/>
    <col min="11272" max="11272" width="9" style="116" customWidth="1"/>
    <col min="11273" max="11273" width="7.85546875" style="116" bestFit="1" customWidth="1"/>
    <col min="11274" max="11274" width="7.85546875" style="116" customWidth="1"/>
    <col min="11275" max="11275" width="9.28515625" style="116" bestFit="1" customWidth="1"/>
    <col min="11276" max="11276" width="9.5703125" style="116" bestFit="1" customWidth="1"/>
    <col min="11277" max="11519" width="9" style="116"/>
    <col min="11520" max="11520" width="7.42578125" style="116" customWidth="1"/>
    <col min="11521" max="11521" width="40.7109375" style="116" customWidth="1"/>
    <col min="11522" max="11522" width="10.7109375" style="116" bestFit="1" customWidth="1"/>
    <col min="11523" max="11523" width="9.28515625" style="116" bestFit="1" customWidth="1"/>
    <col min="11524" max="11524" width="9.42578125" style="116" customWidth="1"/>
    <col min="11525" max="11525" width="8.85546875" style="116" bestFit="1" customWidth="1"/>
    <col min="11526" max="11526" width="9.42578125" style="116" customWidth="1"/>
    <col min="11527" max="11527" width="8" style="116" bestFit="1" customWidth="1"/>
    <col min="11528" max="11528" width="9" style="116" customWidth="1"/>
    <col min="11529" max="11529" width="7.85546875" style="116" bestFit="1" customWidth="1"/>
    <col min="11530" max="11530" width="7.85546875" style="116" customWidth="1"/>
    <col min="11531" max="11531" width="9.28515625" style="116" bestFit="1" customWidth="1"/>
    <col min="11532" max="11532" width="9.5703125" style="116" bestFit="1" customWidth="1"/>
    <col min="11533" max="11775" width="9" style="116"/>
    <col min="11776" max="11776" width="7.42578125" style="116" customWidth="1"/>
    <col min="11777" max="11777" width="40.7109375" style="116" customWidth="1"/>
    <col min="11778" max="11778" width="10.7109375" style="116" bestFit="1" customWidth="1"/>
    <col min="11779" max="11779" width="9.28515625" style="116" bestFit="1" customWidth="1"/>
    <col min="11780" max="11780" width="9.42578125" style="116" customWidth="1"/>
    <col min="11781" max="11781" width="8.85546875" style="116" bestFit="1" customWidth="1"/>
    <col min="11782" max="11782" width="9.42578125" style="116" customWidth="1"/>
    <col min="11783" max="11783" width="8" style="116" bestFit="1" customWidth="1"/>
    <col min="11784" max="11784" width="9" style="116" customWidth="1"/>
    <col min="11785" max="11785" width="7.85546875" style="116" bestFit="1" customWidth="1"/>
    <col min="11786" max="11786" width="7.85546875" style="116" customWidth="1"/>
    <col min="11787" max="11787" width="9.28515625" style="116" bestFit="1" customWidth="1"/>
    <col min="11788" max="11788" width="9.5703125" style="116" bestFit="1" customWidth="1"/>
    <col min="11789" max="12031" width="9" style="116"/>
    <col min="12032" max="12032" width="7.42578125" style="116" customWidth="1"/>
    <col min="12033" max="12033" width="40.7109375" style="116" customWidth="1"/>
    <col min="12034" max="12034" width="10.7109375" style="116" bestFit="1" customWidth="1"/>
    <col min="12035" max="12035" width="9.28515625" style="116" bestFit="1" customWidth="1"/>
    <col min="12036" max="12036" width="9.42578125" style="116" customWidth="1"/>
    <col min="12037" max="12037" width="8.85546875" style="116" bestFit="1" customWidth="1"/>
    <col min="12038" max="12038" width="9.42578125" style="116" customWidth="1"/>
    <col min="12039" max="12039" width="8" style="116" bestFit="1" customWidth="1"/>
    <col min="12040" max="12040" width="9" style="116" customWidth="1"/>
    <col min="12041" max="12041" width="7.85546875" style="116" bestFit="1" customWidth="1"/>
    <col min="12042" max="12042" width="7.85546875" style="116" customWidth="1"/>
    <col min="12043" max="12043" width="9.28515625" style="116" bestFit="1" customWidth="1"/>
    <col min="12044" max="12044" width="9.5703125" style="116" bestFit="1" customWidth="1"/>
    <col min="12045" max="12287" width="9" style="116"/>
    <col min="12288" max="12288" width="7.42578125" style="116" customWidth="1"/>
    <col min="12289" max="12289" width="40.7109375" style="116" customWidth="1"/>
    <col min="12290" max="12290" width="10.7109375" style="116" bestFit="1" customWidth="1"/>
    <col min="12291" max="12291" width="9.28515625" style="116" bestFit="1" customWidth="1"/>
    <col min="12292" max="12292" width="9.42578125" style="116" customWidth="1"/>
    <col min="12293" max="12293" width="8.85546875" style="116" bestFit="1" customWidth="1"/>
    <col min="12294" max="12294" width="9.42578125" style="116" customWidth="1"/>
    <col min="12295" max="12295" width="8" style="116" bestFit="1" customWidth="1"/>
    <col min="12296" max="12296" width="9" style="116" customWidth="1"/>
    <col min="12297" max="12297" width="7.85546875" style="116" bestFit="1" customWidth="1"/>
    <col min="12298" max="12298" width="7.85546875" style="116" customWidth="1"/>
    <col min="12299" max="12299" width="9.28515625" style="116" bestFit="1" customWidth="1"/>
    <col min="12300" max="12300" width="9.5703125" style="116" bestFit="1" customWidth="1"/>
    <col min="12301" max="12543" width="9" style="116"/>
    <col min="12544" max="12544" width="7.42578125" style="116" customWidth="1"/>
    <col min="12545" max="12545" width="40.7109375" style="116" customWidth="1"/>
    <col min="12546" max="12546" width="10.7109375" style="116" bestFit="1" customWidth="1"/>
    <col min="12547" max="12547" width="9.28515625" style="116" bestFit="1" customWidth="1"/>
    <col min="12548" max="12548" width="9.42578125" style="116" customWidth="1"/>
    <col min="12549" max="12549" width="8.85546875" style="116" bestFit="1" customWidth="1"/>
    <col min="12550" max="12550" width="9.42578125" style="116" customWidth="1"/>
    <col min="12551" max="12551" width="8" style="116" bestFit="1" customWidth="1"/>
    <col min="12552" max="12552" width="9" style="116" customWidth="1"/>
    <col min="12553" max="12553" width="7.85546875" style="116" bestFit="1" customWidth="1"/>
    <col min="12554" max="12554" width="7.85546875" style="116" customWidth="1"/>
    <col min="12555" max="12555" width="9.28515625" style="116" bestFit="1" customWidth="1"/>
    <col min="12556" max="12556" width="9.5703125" style="116" bestFit="1" customWidth="1"/>
    <col min="12557" max="12799" width="9" style="116"/>
    <col min="12800" max="12800" width="7.42578125" style="116" customWidth="1"/>
    <col min="12801" max="12801" width="40.7109375" style="116" customWidth="1"/>
    <col min="12802" max="12802" width="10.7109375" style="116" bestFit="1" customWidth="1"/>
    <col min="12803" max="12803" width="9.28515625" style="116" bestFit="1" customWidth="1"/>
    <col min="12804" max="12804" width="9.42578125" style="116" customWidth="1"/>
    <col min="12805" max="12805" width="8.85546875" style="116" bestFit="1" customWidth="1"/>
    <col min="12806" max="12806" width="9.42578125" style="116" customWidth="1"/>
    <col min="12807" max="12807" width="8" style="116" bestFit="1" customWidth="1"/>
    <col min="12808" max="12808" width="9" style="116" customWidth="1"/>
    <col min="12809" max="12809" width="7.85546875" style="116" bestFit="1" customWidth="1"/>
    <col min="12810" max="12810" width="7.85546875" style="116" customWidth="1"/>
    <col min="12811" max="12811" width="9.28515625" style="116" bestFit="1" customWidth="1"/>
    <col min="12812" max="12812" width="9.5703125" style="116" bestFit="1" customWidth="1"/>
    <col min="12813" max="13055" width="9" style="116"/>
    <col min="13056" max="13056" width="7.42578125" style="116" customWidth="1"/>
    <col min="13057" max="13057" width="40.7109375" style="116" customWidth="1"/>
    <col min="13058" max="13058" width="10.7109375" style="116" bestFit="1" customWidth="1"/>
    <col min="13059" max="13059" width="9.28515625" style="116" bestFit="1" customWidth="1"/>
    <col min="13060" max="13060" width="9.42578125" style="116" customWidth="1"/>
    <col min="13061" max="13061" width="8.85546875" style="116" bestFit="1" customWidth="1"/>
    <col min="13062" max="13062" width="9.42578125" style="116" customWidth="1"/>
    <col min="13063" max="13063" width="8" style="116" bestFit="1" customWidth="1"/>
    <col min="13064" max="13064" width="9" style="116" customWidth="1"/>
    <col min="13065" max="13065" width="7.85546875" style="116" bestFit="1" customWidth="1"/>
    <col min="13066" max="13066" width="7.85546875" style="116" customWidth="1"/>
    <col min="13067" max="13067" width="9.28515625" style="116" bestFit="1" customWidth="1"/>
    <col min="13068" max="13068" width="9.5703125" style="116" bestFit="1" customWidth="1"/>
    <col min="13069" max="13311" width="9" style="116"/>
    <col min="13312" max="13312" width="7.42578125" style="116" customWidth="1"/>
    <col min="13313" max="13313" width="40.7109375" style="116" customWidth="1"/>
    <col min="13314" max="13314" width="10.7109375" style="116" bestFit="1" customWidth="1"/>
    <col min="13315" max="13315" width="9.28515625" style="116" bestFit="1" customWidth="1"/>
    <col min="13316" max="13316" width="9.42578125" style="116" customWidth="1"/>
    <col min="13317" max="13317" width="8.85546875" style="116" bestFit="1" customWidth="1"/>
    <col min="13318" max="13318" width="9.42578125" style="116" customWidth="1"/>
    <col min="13319" max="13319" width="8" style="116" bestFit="1" customWidth="1"/>
    <col min="13320" max="13320" width="9" style="116" customWidth="1"/>
    <col min="13321" max="13321" width="7.85546875" style="116" bestFit="1" customWidth="1"/>
    <col min="13322" max="13322" width="7.85546875" style="116" customWidth="1"/>
    <col min="13323" max="13323" width="9.28515625" style="116" bestFit="1" customWidth="1"/>
    <col min="13324" max="13324" width="9.5703125" style="116" bestFit="1" customWidth="1"/>
    <col min="13325" max="13567" width="9" style="116"/>
    <col min="13568" max="13568" width="7.42578125" style="116" customWidth="1"/>
    <col min="13569" max="13569" width="40.7109375" style="116" customWidth="1"/>
    <col min="13570" max="13570" width="10.7109375" style="116" bestFit="1" customWidth="1"/>
    <col min="13571" max="13571" width="9.28515625" style="116" bestFit="1" customWidth="1"/>
    <col min="13572" max="13572" width="9.42578125" style="116" customWidth="1"/>
    <col min="13573" max="13573" width="8.85546875" style="116" bestFit="1" customWidth="1"/>
    <col min="13574" max="13574" width="9.42578125" style="116" customWidth="1"/>
    <col min="13575" max="13575" width="8" style="116" bestFit="1" customWidth="1"/>
    <col min="13576" max="13576" width="9" style="116" customWidth="1"/>
    <col min="13577" max="13577" width="7.85546875" style="116" bestFit="1" customWidth="1"/>
    <col min="13578" max="13578" width="7.85546875" style="116" customWidth="1"/>
    <col min="13579" max="13579" width="9.28515625" style="116" bestFit="1" customWidth="1"/>
    <col min="13580" max="13580" width="9.5703125" style="116" bestFit="1" customWidth="1"/>
    <col min="13581" max="13823" width="9" style="116"/>
    <col min="13824" max="13824" width="7.42578125" style="116" customWidth="1"/>
    <col min="13825" max="13825" width="40.7109375" style="116" customWidth="1"/>
    <col min="13826" max="13826" width="10.7109375" style="116" bestFit="1" customWidth="1"/>
    <col min="13827" max="13827" width="9.28515625" style="116" bestFit="1" customWidth="1"/>
    <col min="13828" max="13828" width="9.42578125" style="116" customWidth="1"/>
    <col min="13829" max="13829" width="8.85546875" style="116" bestFit="1" customWidth="1"/>
    <col min="13830" max="13830" width="9.42578125" style="116" customWidth="1"/>
    <col min="13831" max="13831" width="8" style="116" bestFit="1" customWidth="1"/>
    <col min="13832" max="13832" width="9" style="116" customWidth="1"/>
    <col min="13833" max="13833" width="7.85546875" style="116" bestFit="1" customWidth="1"/>
    <col min="13834" max="13834" width="7.85546875" style="116" customWidth="1"/>
    <col min="13835" max="13835" width="9.28515625" style="116" bestFit="1" customWidth="1"/>
    <col min="13836" max="13836" width="9.5703125" style="116" bestFit="1" customWidth="1"/>
    <col min="13837" max="14079" width="9" style="116"/>
    <col min="14080" max="14080" width="7.42578125" style="116" customWidth="1"/>
    <col min="14081" max="14081" width="40.7109375" style="116" customWidth="1"/>
    <col min="14082" max="14082" width="10.7109375" style="116" bestFit="1" customWidth="1"/>
    <col min="14083" max="14083" width="9.28515625" style="116" bestFit="1" customWidth="1"/>
    <col min="14084" max="14084" width="9.42578125" style="116" customWidth="1"/>
    <col min="14085" max="14085" width="8.85546875" style="116" bestFit="1" customWidth="1"/>
    <col min="14086" max="14086" width="9.42578125" style="116" customWidth="1"/>
    <col min="14087" max="14087" width="8" style="116" bestFit="1" customWidth="1"/>
    <col min="14088" max="14088" width="9" style="116" customWidth="1"/>
    <col min="14089" max="14089" width="7.85546875" style="116" bestFit="1" customWidth="1"/>
    <col min="14090" max="14090" width="7.85546875" style="116" customWidth="1"/>
    <col min="14091" max="14091" width="9.28515625" style="116" bestFit="1" customWidth="1"/>
    <col min="14092" max="14092" width="9.5703125" style="116" bestFit="1" customWidth="1"/>
    <col min="14093" max="14335" width="9" style="116"/>
    <col min="14336" max="14336" width="7.42578125" style="116" customWidth="1"/>
    <col min="14337" max="14337" width="40.7109375" style="116" customWidth="1"/>
    <col min="14338" max="14338" width="10.7109375" style="116" bestFit="1" customWidth="1"/>
    <col min="14339" max="14339" width="9.28515625" style="116" bestFit="1" customWidth="1"/>
    <col min="14340" max="14340" width="9.42578125" style="116" customWidth="1"/>
    <col min="14341" max="14341" width="8.85546875" style="116" bestFit="1" customWidth="1"/>
    <col min="14342" max="14342" width="9.42578125" style="116" customWidth="1"/>
    <col min="14343" max="14343" width="8" style="116" bestFit="1" customWidth="1"/>
    <col min="14344" max="14344" width="9" style="116" customWidth="1"/>
    <col min="14345" max="14345" width="7.85546875" style="116" bestFit="1" customWidth="1"/>
    <col min="14346" max="14346" width="7.85546875" style="116" customWidth="1"/>
    <col min="14347" max="14347" width="9.28515625" style="116" bestFit="1" customWidth="1"/>
    <col min="14348" max="14348" width="9.5703125" style="116" bestFit="1" customWidth="1"/>
    <col min="14349" max="14591" width="9" style="116"/>
    <col min="14592" max="14592" width="7.42578125" style="116" customWidth="1"/>
    <col min="14593" max="14593" width="40.7109375" style="116" customWidth="1"/>
    <col min="14594" max="14594" width="10.7109375" style="116" bestFit="1" customWidth="1"/>
    <col min="14595" max="14595" width="9.28515625" style="116" bestFit="1" customWidth="1"/>
    <col min="14596" max="14596" width="9.42578125" style="116" customWidth="1"/>
    <col min="14597" max="14597" width="8.85546875" style="116" bestFit="1" customWidth="1"/>
    <col min="14598" max="14598" width="9.42578125" style="116" customWidth="1"/>
    <col min="14599" max="14599" width="8" style="116" bestFit="1" customWidth="1"/>
    <col min="14600" max="14600" width="9" style="116" customWidth="1"/>
    <col min="14601" max="14601" width="7.85546875" style="116" bestFit="1" customWidth="1"/>
    <col min="14602" max="14602" width="7.85546875" style="116" customWidth="1"/>
    <col min="14603" max="14603" width="9.28515625" style="116" bestFit="1" customWidth="1"/>
    <col min="14604" max="14604" width="9.5703125" style="116" bestFit="1" customWidth="1"/>
    <col min="14605" max="14847" width="9" style="116"/>
    <col min="14848" max="14848" width="7.42578125" style="116" customWidth="1"/>
    <col min="14849" max="14849" width="40.7109375" style="116" customWidth="1"/>
    <col min="14850" max="14850" width="10.7109375" style="116" bestFit="1" customWidth="1"/>
    <col min="14851" max="14851" width="9.28515625" style="116" bestFit="1" customWidth="1"/>
    <col min="14852" max="14852" width="9.42578125" style="116" customWidth="1"/>
    <col min="14853" max="14853" width="8.85546875" style="116" bestFit="1" customWidth="1"/>
    <col min="14854" max="14854" width="9.42578125" style="116" customWidth="1"/>
    <col min="14855" max="14855" width="8" style="116" bestFit="1" customWidth="1"/>
    <col min="14856" max="14856" width="9" style="116" customWidth="1"/>
    <col min="14857" max="14857" width="7.85546875" style="116" bestFit="1" customWidth="1"/>
    <col min="14858" max="14858" width="7.85546875" style="116" customWidth="1"/>
    <col min="14859" max="14859" width="9.28515625" style="116" bestFit="1" customWidth="1"/>
    <col min="14860" max="14860" width="9.5703125" style="116" bestFit="1" customWidth="1"/>
    <col min="14861" max="15103" width="9" style="116"/>
    <col min="15104" max="15104" width="7.42578125" style="116" customWidth="1"/>
    <col min="15105" max="15105" width="40.7109375" style="116" customWidth="1"/>
    <col min="15106" max="15106" width="10.7109375" style="116" bestFit="1" customWidth="1"/>
    <col min="15107" max="15107" width="9.28515625" style="116" bestFit="1" customWidth="1"/>
    <col min="15108" max="15108" width="9.42578125" style="116" customWidth="1"/>
    <col min="15109" max="15109" width="8.85546875" style="116" bestFit="1" customWidth="1"/>
    <col min="15110" max="15110" width="9.42578125" style="116" customWidth="1"/>
    <col min="15111" max="15111" width="8" style="116" bestFit="1" customWidth="1"/>
    <col min="15112" max="15112" width="9" style="116" customWidth="1"/>
    <col min="15113" max="15113" width="7.85546875" style="116" bestFit="1" customWidth="1"/>
    <col min="15114" max="15114" width="7.85546875" style="116" customWidth="1"/>
    <col min="15115" max="15115" width="9.28515625" style="116" bestFit="1" customWidth="1"/>
    <col min="15116" max="15116" width="9.5703125" style="116" bestFit="1" customWidth="1"/>
    <col min="15117" max="15359" width="9" style="116"/>
    <col min="15360" max="15360" width="7.42578125" style="116" customWidth="1"/>
    <col min="15361" max="15361" width="40.7109375" style="116" customWidth="1"/>
    <col min="15362" max="15362" width="10.7109375" style="116" bestFit="1" customWidth="1"/>
    <col min="15363" max="15363" width="9.28515625" style="116" bestFit="1" customWidth="1"/>
    <col min="15364" max="15364" width="9.42578125" style="116" customWidth="1"/>
    <col min="15365" max="15365" width="8.85546875" style="116" bestFit="1" customWidth="1"/>
    <col min="15366" max="15366" width="9.42578125" style="116" customWidth="1"/>
    <col min="15367" max="15367" width="8" style="116" bestFit="1" customWidth="1"/>
    <col min="15368" max="15368" width="9" style="116" customWidth="1"/>
    <col min="15369" max="15369" width="7.85546875" style="116" bestFit="1" customWidth="1"/>
    <col min="15370" max="15370" width="7.85546875" style="116" customWidth="1"/>
    <col min="15371" max="15371" width="9.28515625" style="116" bestFit="1" customWidth="1"/>
    <col min="15372" max="15372" width="9.5703125" style="116" bestFit="1" customWidth="1"/>
    <col min="15373" max="15615" width="9" style="116"/>
    <col min="15616" max="15616" width="7.42578125" style="116" customWidth="1"/>
    <col min="15617" max="15617" width="40.7109375" style="116" customWidth="1"/>
    <col min="15618" max="15618" width="10.7109375" style="116" bestFit="1" customWidth="1"/>
    <col min="15619" max="15619" width="9.28515625" style="116" bestFit="1" customWidth="1"/>
    <col min="15620" max="15620" width="9.42578125" style="116" customWidth="1"/>
    <col min="15621" max="15621" width="8.85546875" style="116" bestFit="1" customWidth="1"/>
    <col min="15622" max="15622" width="9.42578125" style="116" customWidth="1"/>
    <col min="15623" max="15623" width="8" style="116" bestFit="1" customWidth="1"/>
    <col min="15624" max="15624" width="9" style="116" customWidth="1"/>
    <col min="15625" max="15625" width="7.85546875" style="116" bestFit="1" customWidth="1"/>
    <col min="15626" max="15626" width="7.85546875" style="116" customWidth="1"/>
    <col min="15627" max="15627" width="9.28515625" style="116" bestFit="1" customWidth="1"/>
    <col min="15628" max="15628" width="9.5703125" style="116" bestFit="1" customWidth="1"/>
    <col min="15629" max="15871" width="9" style="116"/>
    <col min="15872" max="15872" width="7.42578125" style="116" customWidth="1"/>
    <col min="15873" max="15873" width="40.7109375" style="116" customWidth="1"/>
    <col min="15874" max="15874" width="10.7109375" style="116" bestFit="1" customWidth="1"/>
    <col min="15875" max="15875" width="9.28515625" style="116" bestFit="1" customWidth="1"/>
    <col min="15876" max="15876" width="9.42578125" style="116" customWidth="1"/>
    <col min="15877" max="15877" width="8.85546875" style="116" bestFit="1" customWidth="1"/>
    <col min="15878" max="15878" width="9.42578125" style="116" customWidth="1"/>
    <col min="15879" max="15879" width="8" style="116" bestFit="1" customWidth="1"/>
    <col min="15880" max="15880" width="9" style="116" customWidth="1"/>
    <col min="15881" max="15881" width="7.85546875" style="116" bestFit="1" customWidth="1"/>
    <col min="15882" max="15882" width="7.85546875" style="116" customWidth="1"/>
    <col min="15883" max="15883" width="9.28515625" style="116" bestFit="1" customWidth="1"/>
    <col min="15884" max="15884" width="9.5703125" style="116" bestFit="1" customWidth="1"/>
    <col min="15885" max="16127" width="9" style="116"/>
    <col min="16128" max="16128" width="7.42578125" style="116" customWidth="1"/>
    <col min="16129" max="16129" width="40.7109375" style="116" customWidth="1"/>
    <col min="16130" max="16130" width="10.7109375" style="116" bestFit="1" customWidth="1"/>
    <col min="16131" max="16131" width="9.28515625" style="116" bestFit="1" customWidth="1"/>
    <col min="16132" max="16132" width="9.42578125" style="116" customWidth="1"/>
    <col min="16133" max="16133" width="8.85546875" style="116" bestFit="1" customWidth="1"/>
    <col min="16134" max="16134" width="9.42578125" style="116" customWidth="1"/>
    <col min="16135" max="16135" width="8" style="116" bestFit="1" customWidth="1"/>
    <col min="16136" max="16136" width="9" style="116" customWidth="1"/>
    <col min="16137" max="16137" width="7.85546875" style="116" bestFit="1" customWidth="1"/>
    <col min="16138" max="16138" width="7.85546875" style="116" customWidth="1"/>
    <col min="16139" max="16139" width="9.28515625" style="116" bestFit="1" customWidth="1"/>
    <col min="16140" max="16140" width="9.5703125" style="116" bestFit="1" customWidth="1"/>
    <col min="16141" max="16384" width="9" style="116"/>
  </cols>
  <sheetData>
    <row r="1" spans="1:17" ht="13.5" thickBot="1" x14ac:dyDescent="0.25"/>
    <row r="2" spans="1:17" s="119" customFormat="1" ht="23.25" x14ac:dyDescent="0.2">
      <c r="A2" s="118"/>
      <c r="B2" s="234"/>
      <c r="C2" s="246" t="s">
        <v>202</v>
      </c>
      <c r="D2" s="247"/>
      <c r="E2" s="247"/>
      <c r="F2" s="247"/>
      <c r="G2" s="247"/>
      <c r="H2" s="247"/>
      <c r="I2" s="247"/>
      <c r="J2" s="247"/>
      <c r="K2" s="247"/>
      <c r="L2" s="252" t="s">
        <v>218</v>
      </c>
      <c r="M2" s="253"/>
      <c r="N2" s="254"/>
    </row>
    <row r="3" spans="1:17" s="119" customFormat="1" ht="23.25" x14ac:dyDescent="0.2">
      <c r="A3" s="120"/>
      <c r="B3" s="235"/>
      <c r="C3" s="248"/>
      <c r="D3" s="249"/>
      <c r="E3" s="249"/>
      <c r="F3" s="249"/>
      <c r="G3" s="249"/>
      <c r="H3" s="249"/>
      <c r="I3" s="249"/>
      <c r="J3" s="249"/>
      <c r="K3" s="249"/>
      <c r="L3" s="255"/>
      <c r="M3" s="256"/>
      <c r="N3" s="257"/>
    </row>
    <row r="4" spans="1:17" s="119" customFormat="1" ht="23.25" x14ac:dyDescent="0.2">
      <c r="A4" s="120"/>
      <c r="B4" s="235"/>
      <c r="C4" s="250"/>
      <c r="D4" s="251"/>
      <c r="E4" s="251"/>
      <c r="F4" s="251"/>
      <c r="G4" s="251"/>
      <c r="H4" s="251"/>
      <c r="I4" s="251"/>
      <c r="J4" s="251"/>
      <c r="K4" s="251"/>
      <c r="L4" s="166" t="s">
        <v>219</v>
      </c>
      <c r="M4" s="166" t="s">
        <v>203</v>
      </c>
      <c r="N4" s="167" t="s">
        <v>220</v>
      </c>
    </row>
    <row r="5" spans="1:17" s="119" customFormat="1" ht="15.75" x14ac:dyDescent="0.2">
      <c r="A5" s="236" t="s">
        <v>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1:17" s="119" customFormat="1" ht="13.15" customHeight="1" x14ac:dyDescent="0.2">
      <c r="A6" s="239" t="s">
        <v>217</v>
      </c>
      <c r="B6" s="240"/>
      <c r="C6" s="241"/>
      <c r="D6" s="242" t="s">
        <v>423</v>
      </c>
      <c r="E6" s="243"/>
      <c r="F6" s="243"/>
      <c r="G6" s="243"/>
      <c r="H6" s="243"/>
      <c r="I6" s="243"/>
      <c r="J6" s="243"/>
      <c r="K6" s="243"/>
      <c r="L6" s="244"/>
      <c r="M6" s="240"/>
      <c r="N6" s="245"/>
    </row>
    <row r="7" spans="1:17" s="119" customFormat="1" ht="13.5" thickBot="1" x14ac:dyDescent="0.25">
      <c r="A7" s="258" t="s">
        <v>4</v>
      </c>
      <c r="B7" s="259"/>
      <c r="C7" s="260"/>
      <c r="D7" s="179" t="s">
        <v>204</v>
      </c>
      <c r="E7" s="182">
        <f>M43</f>
        <v>330540.20000000007</v>
      </c>
      <c r="F7" s="180"/>
      <c r="G7" s="180"/>
      <c r="H7" s="180"/>
      <c r="I7" s="181"/>
      <c r="J7" s="261" t="s">
        <v>365</v>
      </c>
      <c r="K7" s="261"/>
      <c r="L7" s="261"/>
      <c r="M7" s="261"/>
      <c r="N7" s="262"/>
    </row>
    <row r="8" spans="1:17" s="119" customFormat="1" ht="13.5" thickBot="1" x14ac:dyDescent="0.25">
      <c r="A8" s="263" t="s">
        <v>205</v>
      </c>
      <c r="B8" s="264"/>
      <c r="C8" s="264"/>
      <c r="D8" s="121"/>
      <c r="E8" s="121"/>
      <c r="F8" s="121"/>
      <c r="G8" s="121"/>
      <c r="H8" s="121"/>
      <c r="I8" s="121"/>
      <c r="J8" s="122"/>
      <c r="K8" s="122"/>
      <c r="L8" s="122"/>
      <c r="M8" s="122"/>
      <c r="N8" s="123"/>
    </row>
    <row r="9" spans="1:17" ht="15.75" thickBot="1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</row>
    <row r="10" spans="1:17" ht="45" customHeight="1" thickBot="1" x14ac:dyDescent="0.25">
      <c r="A10" s="225" t="s">
        <v>206</v>
      </c>
      <c r="B10" s="226"/>
      <c r="C10" s="227" t="str">
        <f>RIGHT(RESUMO!A6,LEN(RESUMO!A6)-6)</f>
        <v>CONTRATAÇÃO DE EMPRESA ESPECIALIZADA PARA REFORMA DOS BLOCOS A, B, C, D e E, E EXECUÇÃO DO SISTEMA DO CIRCUITO FECHADO DE TV (CFTV) DE TODA A UNIDADE, COM FORNECIMENTO DE MATERIAL E MÃO DE OBRA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P10" s="124"/>
      <c r="Q10" s="124"/>
    </row>
    <row r="11" spans="1:17" ht="13.5" thickBo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P11" s="124"/>
      <c r="Q11" s="124"/>
    </row>
    <row r="12" spans="1:17" x14ac:dyDescent="0.2">
      <c r="A12" s="128" t="s">
        <v>6</v>
      </c>
      <c r="B12" s="128" t="s">
        <v>7</v>
      </c>
      <c r="C12" s="229" t="s">
        <v>207</v>
      </c>
      <c r="D12" s="230"/>
      <c r="E12" s="229" t="s">
        <v>208</v>
      </c>
      <c r="F12" s="230"/>
      <c r="G12" s="229" t="s">
        <v>209</v>
      </c>
      <c r="H12" s="230"/>
      <c r="I12" s="229" t="s">
        <v>210</v>
      </c>
      <c r="J12" s="230"/>
      <c r="K12" s="229" t="s">
        <v>211</v>
      </c>
      <c r="L12" s="230"/>
      <c r="M12" s="229" t="s">
        <v>212</v>
      </c>
      <c r="N12" s="230"/>
      <c r="P12" s="129"/>
      <c r="Q12" s="124"/>
    </row>
    <row r="13" spans="1:17" ht="13.5" thickBot="1" x14ac:dyDescent="0.25">
      <c r="A13" s="130"/>
      <c r="B13" s="130"/>
      <c r="C13" s="131" t="s">
        <v>213</v>
      </c>
      <c r="D13" s="132" t="s">
        <v>214</v>
      </c>
      <c r="E13" s="131" t="s">
        <v>213</v>
      </c>
      <c r="F13" s="132"/>
      <c r="G13" s="131" t="s">
        <v>213</v>
      </c>
      <c r="H13" s="132"/>
      <c r="I13" s="131" t="s">
        <v>214</v>
      </c>
      <c r="J13" s="132"/>
      <c r="K13" s="131" t="s">
        <v>213</v>
      </c>
      <c r="L13" s="132"/>
      <c r="M13" s="133" t="s">
        <v>213</v>
      </c>
      <c r="N13" s="132" t="s">
        <v>214</v>
      </c>
      <c r="P13" s="124"/>
      <c r="Q13" s="124"/>
    </row>
    <row r="14" spans="1:17" ht="26.25" thickBot="1" x14ac:dyDescent="0.25">
      <c r="A14" s="191"/>
      <c r="B14" s="192" t="s">
        <v>421</v>
      </c>
      <c r="C14" s="193"/>
      <c r="D14" s="194"/>
      <c r="E14" s="193"/>
      <c r="F14" s="194"/>
      <c r="G14" s="193"/>
      <c r="H14" s="194"/>
      <c r="I14" s="193"/>
      <c r="J14" s="194"/>
      <c r="K14" s="193"/>
      <c r="L14" s="194"/>
      <c r="M14" s="193"/>
      <c r="N14" s="195"/>
    </row>
    <row r="15" spans="1:17" x14ac:dyDescent="0.2">
      <c r="A15" s="134">
        <v>1</v>
      </c>
      <c r="B15" s="135" t="s">
        <v>82</v>
      </c>
      <c r="C15" s="136">
        <f>SUBTOTAL(9,C16:C19)</f>
        <v>33763.909999999996</v>
      </c>
      <c r="D15" s="137">
        <f>SUBTOTAL(9,D16:D19)</f>
        <v>0.10214766615376887</v>
      </c>
      <c r="E15" s="136">
        <f>SUBTOTAL(9,E16:E18)</f>
        <v>5060.548833123039</v>
      </c>
      <c r="F15" s="137">
        <f>E15/$C15</f>
        <v>0.14988041471272254</v>
      </c>
      <c r="G15" s="136">
        <f>SUBTOTAL(9,G16:G18)</f>
        <v>11822.622816180588</v>
      </c>
      <c r="H15" s="137">
        <f>G15/$C15</f>
        <v>0.35015561930417982</v>
      </c>
      <c r="I15" s="136">
        <f>SUBTOTAL(9,I16:I18)</f>
        <v>9904.0994494641855</v>
      </c>
      <c r="J15" s="137">
        <f>I15/$C15</f>
        <v>0.29333390147835919</v>
      </c>
      <c r="K15" s="136">
        <f>SUBTOTAL(9,K16:K18)</f>
        <v>6976.6389012321706</v>
      </c>
      <c r="L15" s="137">
        <f>K15/$C15</f>
        <v>0.20663006450473809</v>
      </c>
      <c r="M15" s="136">
        <f>SUBTOTAL(9,M16:M18)</f>
        <v>33763.909999999982</v>
      </c>
      <c r="N15" s="137">
        <f>M15/$C15</f>
        <v>0.99999999999999956</v>
      </c>
      <c r="P15" s="138"/>
    </row>
    <row r="16" spans="1:17" x14ac:dyDescent="0.2">
      <c r="A16" s="140" t="s">
        <v>59</v>
      </c>
      <c r="B16" s="141" t="s">
        <v>60</v>
      </c>
      <c r="C16" s="142">
        <f>'1-IMPLANTAÇÃO'!$F$15</f>
        <v>22545.3</v>
      </c>
      <c r="D16" s="143">
        <f>C16/$C$43</f>
        <v>6.8207437400957568E-2</v>
      </c>
      <c r="E16" s="142">
        <f>F16*$C16</f>
        <v>2033.6918914174682</v>
      </c>
      <c r="F16" s="143">
        <v>9.0204694167629981E-2</v>
      </c>
      <c r="G16" s="142">
        <f>H16*$C16</f>
        <v>7318.5554156617554</v>
      </c>
      <c r="H16" s="143">
        <v>0.32461557023688997</v>
      </c>
      <c r="I16" s="142">
        <f>J16*$C16</f>
        <v>7740.4970800532774</v>
      </c>
      <c r="J16" s="143">
        <v>0.34333085299611349</v>
      </c>
      <c r="K16" s="142">
        <f>L16*$C16</f>
        <v>5452.5556128674862</v>
      </c>
      <c r="L16" s="143">
        <v>0.24184888259936599</v>
      </c>
      <c r="M16" s="144">
        <f>E16+G16+I16+K16</f>
        <v>22545.299999999988</v>
      </c>
      <c r="N16" s="143">
        <f>M16/C16</f>
        <v>0.99999999999999956</v>
      </c>
      <c r="O16" s="139"/>
    </row>
    <row r="17" spans="1:16" x14ac:dyDescent="0.2">
      <c r="A17" s="140" t="s">
        <v>62</v>
      </c>
      <c r="B17" s="141" t="s">
        <v>67</v>
      </c>
      <c r="C17" s="142">
        <f>'1-IMPLANTAÇÃO'!$F$19</f>
        <v>6301.8</v>
      </c>
      <c r="D17" s="143">
        <f>C17/$C$43</f>
        <v>1.9065154556087274E-2</v>
      </c>
      <c r="E17" s="142">
        <f>F17*$C17</f>
        <v>568.45194170557068</v>
      </c>
      <c r="F17" s="143">
        <v>9.0204694167629981E-2</v>
      </c>
      <c r="G17" s="142">
        <f>H17*$C17</f>
        <v>2045.6624005188332</v>
      </c>
      <c r="H17" s="143">
        <v>0.32461557023688997</v>
      </c>
      <c r="I17" s="142">
        <f>J17*$C17</f>
        <v>2163.6023694109081</v>
      </c>
      <c r="J17" s="143">
        <v>0.34333085299611349</v>
      </c>
      <c r="K17" s="142">
        <f>L17*$C17</f>
        <v>1524.0832883646847</v>
      </c>
      <c r="L17" s="143">
        <v>0.24184888259936599</v>
      </c>
      <c r="M17" s="144">
        <f>E17+G17+I17+K17</f>
        <v>6301.7999999999965</v>
      </c>
      <c r="N17" s="143">
        <f>M17/C17</f>
        <v>0.99999999999999944</v>
      </c>
      <c r="O17" s="139"/>
    </row>
    <row r="18" spans="1:16" x14ac:dyDescent="0.2">
      <c r="A18" s="140" t="s">
        <v>86</v>
      </c>
      <c r="B18" s="141" t="s">
        <v>87</v>
      </c>
      <c r="C18" s="145">
        <f>'1-IMPLANTAÇÃO'!$F$28</f>
        <v>4916.8099999999995</v>
      </c>
      <c r="D18" s="143">
        <f>C18/$C$43</f>
        <v>1.4875074196724025E-2</v>
      </c>
      <c r="E18" s="142">
        <f>F18*$C18</f>
        <v>2458.4049999999997</v>
      </c>
      <c r="F18" s="143">
        <v>0.5</v>
      </c>
      <c r="G18" s="142">
        <f>H18*$C18</f>
        <v>2458.4049999999997</v>
      </c>
      <c r="H18" s="143">
        <v>0.5</v>
      </c>
      <c r="I18" s="142">
        <f>J18*$C18</f>
        <v>0</v>
      </c>
      <c r="J18" s="143"/>
      <c r="K18" s="142">
        <f>L18*$C18</f>
        <v>0</v>
      </c>
      <c r="L18" s="143"/>
      <c r="M18" s="144">
        <f>E18+G18+I18+K18</f>
        <v>4916.8099999999995</v>
      </c>
      <c r="N18" s="143">
        <f>M18/C18</f>
        <v>1</v>
      </c>
    </row>
    <row r="19" spans="1:16" x14ac:dyDescent="0.2">
      <c r="A19" s="140"/>
      <c r="B19" s="141"/>
      <c r="C19" s="145"/>
      <c r="D19" s="143"/>
      <c r="E19" s="142"/>
      <c r="F19" s="143"/>
      <c r="G19" s="142"/>
      <c r="H19" s="143"/>
      <c r="I19" s="142"/>
      <c r="J19" s="143"/>
      <c r="K19" s="142"/>
      <c r="L19" s="143"/>
      <c r="M19" s="144"/>
      <c r="N19" s="143"/>
    </row>
    <row r="20" spans="1:16" x14ac:dyDescent="0.2">
      <c r="A20" s="146">
        <v>2</v>
      </c>
      <c r="B20" s="147" t="s">
        <v>130</v>
      </c>
      <c r="C20" s="136">
        <f>SUBTOTAL(9,C21:C23)</f>
        <v>5578.96</v>
      </c>
      <c r="D20" s="148">
        <f>SUBTOTAL(9,D21:D23)</f>
        <v>1.6878310111750398E-2</v>
      </c>
      <c r="E20" s="136">
        <f>SUBTOTAL(9,E21:E22)</f>
        <v>0</v>
      </c>
      <c r="F20" s="148">
        <f>E20/$C20</f>
        <v>0</v>
      </c>
      <c r="G20" s="136">
        <f>SUBTOTAL(9,G21:G22)</f>
        <v>2169.395</v>
      </c>
      <c r="H20" s="148">
        <f>G20/$C20</f>
        <v>0.3888529403329653</v>
      </c>
      <c r="I20" s="136">
        <f>SUBTOTAL(9,I21:I22)</f>
        <v>3409.5650000000001</v>
      </c>
      <c r="J20" s="148">
        <f>I20/$C20</f>
        <v>0.61114705966703475</v>
      </c>
      <c r="K20" s="136">
        <f>SUBTOTAL(9,K21:K22)</f>
        <v>0</v>
      </c>
      <c r="L20" s="148">
        <f>K20/$C20</f>
        <v>0</v>
      </c>
      <c r="M20" s="136">
        <f>SUBTOTAL(9,M21:M22)</f>
        <v>5578.96</v>
      </c>
      <c r="N20" s="148">
        <f>M20/$C20</f>
        <v>1</v>
      </c>
    </row>
    <row r="21" spans="1:16" x14ac:dyDescent="0.2">
      <c r="A21" s="140" t="s">
        <v>95</v>
      </c>
      <c r="B21" s="141" t="s">
        <v>131</v>
      </c>
      <c r="C21" s="145">
        <f>'2-BLOCO A'!$F$15</f>
        <v>4338.79</v>
      </c>
      <c r="D21" s="143">
        <f>C21/$C$43</f>
        <v>1.3126361029611525E-2</v>
      </c>
      <c r="E21" s="145">
        <f t="shared" ref="E21:E31" si="0">F21*$C21</f>
        <v>0</v>
      </c>
      <c r="F21" s="143"/>
      <c r="G21" s="145">
        <f>H21*$C21</f>
        <v>2169.395</v>
      </c>
      <c r="H21" s="143">
        <v>0.5</v>
      </c>
      <c r="I21" s="145">
        <f>J21*$C21</f>
        <v>2169.395</v>
      </c>
      <c r="J21" s="143">
        <v>0.5</v>
      </c>
      <c r="K21" s="145">
        <f>L21*$C21</f>
        <v>0</v>
      </c>
      <c r="L21" s="143"/>
      <c r="M21" s="144">
        <f>E21+G21+I21+K21</f>
        <v>4338.79</v>
      </c>
      <c r="N21" s="143">
        <f>M21/C21</f>
        <v>1</v>
      </c>
      <c r="O21" s="149"/>
    </row>
    <row r="22" spans="1:16" x14ac:dyDescent="0.2">
      <c r="A22" s="140" t="s">
        <v>187</v>
      </c>
      <c r="B22" s="141" t="s">
        <v>153</v>
      </c>
      <c r="C22" s="145">
        <f>'2-BLOCO A'!$F$20</f>
        <v>1240.17</v>
      </c>
      <c r="D22" s="143">
        <f>C22/$C$43</f>
        <v>3.7519490821388739E-3</v>
      </c>
      <c r="E22" s="145">
        <f t="shared" si="0"/>
        <v>0</v>
      </c>
      <c r="F22" s="143"/>
      <c r="G22" s="145">
        <f>H22*$C22</f>
        <v>0</v>
      </c>
      <c r="H22" s="143"/>
      <c r="I22" s="145">
        <f>J22*$C22</f>
        <v>1240.17</v>
      </c>
      <c r="J22" s="143">
        <v>1</v>
      </c>
      <c r="K22" s="145">
        <f>L22*$C22</f>
        <v>0</v>
      </c>
      <c r="L22" s="143"/>
      <c r="M22" s="144">
        <f>E22+G22+I22+K22</f>
        <v>1240.17</v>
      </c>
      <c r="N22" s="143">
        <f>M22/C22</f>
        <v>1</v>
      </c>
      <c r="O22" s="149"/>
    </row>
    <row r="23" spans="1:16" x14ac:dyDescent="0.2">
      <c r="A23" s="140"/>
      <c r="B23" s="141"/>
      <c r="C23" s="145"/>
      <c r="D23" s="143"/>
      <c r="E23" s="145"/>
      <c r="F23" s="143"/>
      <c r="G23" s="145"/>
      <c r="H23" s="143"/>
      <c r="I23" s="145"/>
      <c r="J23" s="143"/>
      <c r="K23" s="145"/>
      <c r="L23" s="143"/>
      <c r="M23" s="144"/>
      <c r="N23" s="143"/>
      <c r="O23" s="149"/>
    </row>
    <row r="24" spans="1:16" x14ac:dyDescent="0.2">
      <c r="A24" s="146">
        <v>3</v>
      </c>
      <c r="B24" s="147" t="s">
        <v>180</v>
      </c>
      <c r="C24" s="136">
        <f>SUBTOTAL(9,C25:C27)</f>
        <v>4128.67</v>
      </c>
      <c r="D24" s="148">
        <f>SUBTOTAL(9,D25:D27)</f>
        <v>1.2490674356704567E-2</v>
      </c>
      <c r="E24" s="136">
        <f>SUBTOTAL(9,E25:E26)</f>
        <v>0</v>
      </c>
      <c r="F24" s="148">
        <f>E24/$C24</f>
        <v>0</v>
      </c>
      <c r="G24" s="136">
        <f>SUBTOTAL(9,G25:G26)</f>
        <v>785.42</v>
      </c>
      <c r="H24" s="148">
        <f>G24/$C24</f>
        <v>0.19023559645115737</v>
      </c>
      <c r="I24" s="136">
        <f>SUBTOTAL(9,I25:I26)</f>
        <v>3343.25</v>
      </c>
      <c r="J24" s="148">
        <f>I24/$C24</f>
        <v>0.8097644035488426</v>
      </c>
      <c r="K24" s="136">
        <f>SUBTOTAL(9,K25:K26)</f>
        <v>0</v>
      </c>
      <c r="L24" s="148">
        <f>K24/$C24</f>
        <v>0</v>
      </c>
      <c r="M24" s="136">
        <f>SUBTOTAL(9,M25:M26)</f>
        <v>4128.67</v>
      </c>
      <c r="N24" s="148">
        <f>M24/$C24</f>
        <v>1</v>
      </c>
    </row>
    <row r="25" spans="1:16" x14ac:dyDescent="0.2">
      <c r="A25" s="140" t="s">
        <v>102</v>
      </c>
      <c r="B25" s="141" t="s">
        <v>134</v>
      </c>
      <c r="C25" s="145">
        <f>'3-BLOCO B'!$F$15</f>
        <v>1570.84</v>
      </c>
      <c r="D25" s="143">
        <f>C25/$C$43</f>
        <v>4.7523417726497404E-3</v>
      </c>
      <c r="E25" s="145">
        <f t="shared" si="0"/>
        <v>0</v>
      </c>
      <c r="F25" s="143"/>
      <c r="G25" s="145">
        <f>H25*$C25</f>
        <v>785.42</v>
      </c>
      <c r="H25" s="143">
        <v>0.5</v>
      </c>
      <c r="I25" s="145">
        <f>J25*$C25</f>
        <v>785.42</v>
      </c>
      <c r="J25" s="143">
        <v>0.5</v>
      </c>
      <c r="K25" s="145">
        <f>L25*$C25</f>
        <v>0</v>
      </c>
      <c r="L25" s="143"/>
      <c r="M25" s="144">
        <f>E25+G25+I25+K25</f>
        <v>1570.84</v>
      </c>
      <c r="N25" s="143">
        <f>M25/C25</f>
        <v>1</v>
      </c>
    </row>
    <row r="26" spans="1:16" x14ac:dyDescent="0.2">
      <c r="A26" s="140" t="s">
        <v>190</v>
      </c>
      <c r="B26" s="141" t="s">
        <v>153</v>
      </c>
      <c r="C26" s="145">
        <f>'3-BLOCO B'!$F$28</f>
        <v>2557.83</v>
      </c>
      <c r="D26" s="143">
        <f>C26/$C$43</f>
        <v>7.7383325840548267E-3</v>
      </c>
      <c r="E26" s="145">
        <f t="shared" si="0"/>
        <v>0</v>
      </c>
      <c r="F26" s="143"/>
      <c r="G26" s="145">
        <f>H26*$C26</f>
        <v>0</v>
      </c>
      <c r="H26" s="143"/>
      <c r="I26" s="145">
        <f>J26*$C26</f>
        <v>2557.83</v>
      </c>
      <c r="J26" s="143">
        <v>1</v>
      </c>
      <c r="K26" s="145">
        <f>L26*$C26</f>
        <v>0</v>
      </c>
      <c r="L26" s="143"/>
      <c r="M26" s="144">
        <f>E26+G26+I26+K26</f>
        <v>2557.83</v>
      </c>
      <c r="N26" s="143">
        <f>M26/C26</f>
        <v>1</v>
      </c>
    </row>
    <row r="27" spans="1:16" x14ac:dyDescent="0.2">
      <c r="A27" s="140"/>
      <c r="B27" s="141"/>
      <c r="C27" s="145"/>
      <c r="D27" s="143"/>
      <c r="E27" s="145"/>
      <c r="F27" s="143"/>
      <c r="G27" s="145"/>
      <c r="H27" s="143"/>
      <c r="I27" s="145"/>
      <c r="J27" s="143"/>
      <c r="K27" s="145"/>
      <c r="L27" s="143"/>
      <c r="M27" s="144"/>
      <c r="N27" s="143"/>
    </row>
    <row r="28" spans="1:16" x14ac:dyDescent="0.2">
      <c r="A28" s="146">
        <v>4</v>
      </c>
      <c r="B28" s="147" t="s">
        <v>98</v>
      </c>
      <c r="C28" s="136">
        <f>SUBTOTAL(9,C29:C32)</f>
        <v>214734.56</v>
      </c>
      <c r="D28" s="148">
        <f>SUBTOTAL(9,D29:D32)</f>
        <v>0.64964733487787563</v>
      </c>
      <c r="E28" s="136">
        <f>SUBTOTAL(9,E29:E31)</f>
        <v>37108.284000000007</v>
      </c>
      <c r="F28" s="148">
        <f>E28/$C28</f>
        <v>0.17281002182415353</v>
      </c>
      <c r="G28" s="136">
        <f>SUBTOTAL(9,G29:G31)</f>
        <v>55662.425999999999</v>
      </c>
      <c r="H28" s="148">
        <f>G28/$C28</f>
        <v>0.25921503273623026</v>
      </c>
      <c r="I28" s="136">
        <f>SUBTOTAL(9,I29:I31)</f>
        <v>59138.516000000003</v>
      </c>
      <c r="J28" s="148">
        <f>I28/$C28</f>
        <v>0.27540287879137854</v>
      </c>
      <c r="K28" s="136">
        <f>SUBTOTAL(9,K29:K31)</f>
        <v>62825.334000000003</v>
      </c>
      <c r="L28" s="148">
        <f>K28/$C28</f>
        <v>0.29257206664823771</v>
      </c>
      <c r="M28" s="136">
        <f>SUBTOTAL(9,M29:M31)</f>
        <v>214734.56</v>
      </c>
      <c r="N28" s="148">
        <f>M28/$C28</f>
        <v>1</v>
      </c>
      <c r="O28" s="149"/>
      <c r="P28" s="149"/>
    </row>
    <row r="29" spans="1:16" x14ac:dyDescent="0.2">
      <c r="A29" s="140" t="s">
        <v>139</v>
      </c>
      <c r="B29" s="141" t="s">
        <v>135</v>
      </c>
      <c r="C29" s="145">
        <f>'4-BLOCO C'!$F$15</f>
        <v>185541.42</v>
      </c>
      <c r="D29" s="143">
        <f>C29/$C$43</f>
        <v>0.56132785059124424</v>
      </c>
      <c r="E29" s="145">
        <f t="shared" si="0"/>
        <v>37108.284000000007</v>
      </c>
      <c r="F29" s="143">
        <v>0.2</v>
      </c>
      <c r="G29" s="145">
        <f>H29*$C29</f>
        <v>55662.425999999999</v>
      </c>
      <c r="H29" s="143">
        <v>0.3</v>
      </c>
      <c r="I29" s="145">
        <f>J29*$C29</f>
        <v>55662.425999999999</v>
      </c>
      <c r="J29" s="143">
        <v>0.3</v>
      </c>
      <c r="K29" s="145">
        <f>L29*$C29</f>
        <v>37108.284000000007</v>
      </c>
      <c r="L29" s="143">
        <v>0.2</v>
      </c>
      <c r="M29" s="144">
        <f>E29+G29+I29+K29</f>
        <v>185541.42</v>
      </c>
      <c r="N29" s="143">
        <f>M29/C29</f>
        <v>1</v>
      </c>
    </row>
    <row r="30" spans="1:16" ht="25.5" x14ac:dyDescent="0.2">
      <c r="A30" s="140" t="s">
        <v>145</v>
      </c>
      <c r="B30" s="141" t="s">
        <v>176</v>
      </c>
      <c r="C30" s="145">
        <f>'4-BLOCO C'!$F$23</f>
        <v>22240.959999999999</v>
      </c>
      <c r="D30" s="143">
        <f>C30/$C$43</f>
        <v>6.728670219235057E-2</v>
      </c>
      <c r="E30" s="145">
        <f t="shared" si="0"/>
        <v>0</v>
      </c>
      <c r="F30" s="143"/>
      <c r="G30" s="145">
        <f>H30*$C30</f>
        <v>0</v>
      </c>
      <c r="H30" s="143"/>
      <c r="I30" s="145">
        <f>J30*$C30</f>
        <v>0</v>
      </c>
      <c r="J30" s="143"/>
      <c r="K30" s="145">
        <f>L30*$C30</f>
        <v>22240.959999999999</v>
      </c>
      <c r="L30" s="143">
        <v>1</v>
      </c>
      <c r="M30" s="144">
        <f>E30+G30+I30+K30</f>
        <v>22240.959999999999</v>
      </c>
      <c r="N30" s="143">
        <f>M30/C30</f>
        <v>1</v>
      </c>
    </row>
    <row r="31" spans="1:16" ht="25.5" x14ac:dyDescent="0.2">
      <c r="A31" s="140" t="s">
        <v>169</v>
      </c>
      <c r="B31" s="141" t="s">
        <v>170</v>
      </c>
      <c r="C31" s="145">
        <f>'4-BLOCO C'!$F$27</f>
        <v>6952.18</v>
      </c>
      <c r="D31" s="143">
        <f>C31/$C$43</f>
        <v>2.1032782094280812E-2</v>
      </c>
      <c r="E31" s="145">
        <f t="shared" si="0"/>
        <v>0</v>
      </c>
      <c r="F31" s="143"/>
      <c r="G31" s="145">
        <f>H31*$C31</f>
        <v>0</v>
      </c>
      <c r="H31" s="143"/>
      <c r="I31" s="145">
        <f>J31*$C31</f>
        <v>3476.09</v>
      </c>
      <c r="J31" s="143">
        <v>0.5</v>
      </c>
      <c r="K31" s="145">
        <f>L31*$C31</f>
        <v>3476.09</v>
      </c>
      <c r="L31" s="143">
        <v>0.5</v>
      </c>
      <c r="M31" s="144">
        <f>E31+G31+I31+K31</f>
        <v>6952.18</v>
      </c>
      <c r="N31" s="143">
        <f>M31/C31</f>
        <v>1</v>
      </c>
    </row>
    <row r="32" spans="1:16" x14ac:dyDescent="0.2">
      <c r="A32" s="140"/>
      <c r="B32" s="141"/>
      <c r="C32" s="145"/>
      <c r="D32" s="143"/>
      <c r="E32" s="145"/>
      <c r="F32" s="143"/>
      <c r="G32" s="145"/>
      <c r="H32" s="143"/>
      <c r="I32" s="145"/>
      <c r="J32" s="143"/>
      <c r="K32" s="145"/>
      <c r="L32" s="143"/>
      <c r="M32" s="144"/>
      <c r="N32" s="143"/>
    </row>
    <row r="33" spans="1:16" x14ac:dyDescent="0.2">
      <c r="A33" s="146">
        <v>5</v>
      </c>
      <c r="B33" s="147" t="s">
        <v>101</v>
      </c>
      <c r="C33" s="136">
        <f>SUBTOTAL(9,C34:C42)</f>
        <v>72334.10000000002</v>
      </c>
      <c r="D33" s="148">
        <f>SUBTOTAL(9,D34:D42)</f>
        <v>0.21883601449990042</v>
      </c>
      <c r="E33" s="136">
        <f>SUBTOTAL(9,E34:E42)</f>
        <v>6659.3560000000007</v>
      </c>
      <c r="F33" s="148">
        <f>E33/$C33</f>
        <v>9.2063853701089784E-2</v>
      </c>
      <c r="G33" s="136">
        <f>SUBTOTAL(9,G34:G42)</f>
        <v>21422.578000000001</v>
      </c>
      <c r="H33" s="148">
        <f>G33/$C33</f>
        <v>0.2961615337717618</v>
      </c>
      <c r="I33" s="136">
        <f>SUBTOTAL(9,I34:I42)</f>
        <v>24931.280999999999</v>
      </c>
      <c r="J33" s="148">
        <f>I33/$C33</f>
        <v>0.34466843438986583</v>
      </c>
      <c r="K33" s="136">
        <f>SUBTOTAL(9,K34:K42)</f>
        <v>19320.885000000002</v>
      </c>
      <c r="L33" s="148">
        <f>K33/$C33</f>
        <v>0.26710617813728238</v>
      </c>
      <c r="M33" s="136">
        <f>SUBTOTAL(9,M34:M42)</f>
        <v>72334.10000000002</v>
      </c>
      <c r="N33" s="148">
        <f>M33/$C33</f>
        <v>1</v>
      </c>
      <c r="O33" s="149"/>
      <c r="P33" s="149"/>
    </row>
    <row r="34" spans="1:16" x14ac:dyDescent="0.2">
      <c r="A34" s="140" t="s">
        <v>369</v>
      </c>
      <c r="B34" s="141" t="s">
        <v>115</v>
      </c>
      <c r="C34" s="145">
        <f>'5-BLOCO D'!$F$15</f>
        <v>1961.38</v>
      </c>
      <c r="D34" s="143">
        <f>C34/$C$43</f>
        <v>5.933862204960243E-3</v>
      </c>
      <c r="E34" s="145">
        <f>F34*$C34</f>
        <v>588.41399999999999</v>
      </c>
      <c r="F34" s="143">
        <v>0.3</v>
      </c>
      <c r="G34" s="145">
        <f>H34*$C34</f>
        <v>784.55200000000013</v>
      </c>
      <c r="H34" s="143">
        <v>0.4</v>
      </c>
      <c r="I34" s="145">
        <f>J34*$C34</f>
        <v>588.41399999999999</v>
      </c>
      <c r="J34" s="143">
        <v>0.3</v>
      </c>
      <c r="K34" s="145">
        <f>L34*$C34</f>
        <v>0</v>
      </c>
      <c r="L34" s="143"/>
      <c r="M34" s="144">
        <f>E34+G34+I34+K34</f>
        <v>1961.38</v>
      </c>
      <c r="N34" s="143">
        <f>M34/C34</f>
        <v>1</v>
      </c>
    </row>
    <row r="35" spans="1:16" ht="25.5" x14ac:dyDescent="0.2">
      <c r="A35" s="140" t="s">
        <v>375</v>
      </c>
      <c r="B35" s="141" t="s">
        <v>196</v>
      </c>
      <c r="C35" s="145">
        <f>'5-BLOCO D'!$F$22</f>
        <v>3174.33</v>
      </c>
      <c r="D35" s="143">
        <f t="shared" ref="D35:D40" si="1">C35/$C$43</f>
        <v>9.603461243140772E-3</v>
      </c>
      <c r="E35" s="145">
        <f t="shared" ref="E35:E40" si="2">F35*$C35</f>
        <v>0</v>
      </c>
      <c r="F35" s="143"/>
      <c r="G35" s="145">
        <f t="shared" ref="G35:G40" si="3">H35*$C35</f>
        <v>952.29899999999998</v>
      </c>
      <c r="H35" s="143">
        <v>0.3</v>
      </c>
      <c r="I35" s="145">
        <f t="shared" ref="I35:I40" si="4">J35*$C35</f>
        <v>1269.732</v>
      </c>
      <c r="J35" s="143">
        <v>0.4</v>
      </c>
      <c r="K35" s="145">
        <f t="shared" ref="K35:K40" si="5">L35*$C35</f>
        <v>952.29899999999998</v>
      </c>
      <c r="L35" s="143">
        <v>0.3</v>
      </c>
      <c r="M35" s="144">
        <f t="shared" ref="M35:M40" si="6">E35+G35+I35+K35</f>
        <v>3174.33</v>
      </c>
      <c r="N35" s="143">
        <f t="shared" ref="N35:N40" si="7">M35/C35</f>
        <v>1</v>
      </c>
    </row>
    <row r="36" spans="1:16" ht="25.5" x14ac:dyDescent="0.2">
      <c r="A36" s="140" t="s">
        <v>379</v>
      </c>
      <c r="B36" s="141" t="s">
        <v>197</v>
      </c>
      <c r="C36" s="145">
        <f>'5-BLOCO D'!$F$27</f>
        <v>5926.51</v>
      </c>
      <c r="D36" s="143">
        <f t="shared" si="1"/>
        <v>1.7929770720777682E-2</v>
      </c>
      <c r="E36" s="145">
        <f t="shared" si="2"/>
        <v>0</v>
      </c>
      <c r="F36" s="143"/>
      <c r="G36" s="145">
        <f t="shared" si="3"/>
        <v>1777.953</v>
      </c>
      <c r="H36" s="143">
        <v>0.3</v>
      </c>
      <c r="I36" s="145">
        <f t="shared" si="4"/>
        <v>2370.6040000000003</v>
      </c>
      <c r="J36" s="143">
        <v>0.4</v>
      </c>
      <c r="K36" s="145">
        <f t="shared" si="5"/>
        <v>1777.953</v>
      </c>
      <c r="L36" s="143">
        <v>0.3</v>
      </c>
      <c r="M36" s="144">
        <f t="shared" si="6"/>
        <v>5926.51</v>
      </c>
      <c r="N36" s="143">
        <f t="shared" si="7"/>
        <v>1</v>
      </c>
    </row>
    <row r="37" spans="1:16" x14ac:dyDescent="0.2">
      <c r="A37" s="140" t="s">
        <v>385</v>
      </c>
      <c r="B37" s="141" t="s">
        <v>198</v>
      </c>
      <c r="C37" s="145">
        <f>'5-BLOCO D'!$F$34</f>
        <v>1777.7699999999998</v>
      </c>
      <c r="D37" s="143">
        <f t="shared" si="1"/>
        <v>5.3783775770692927E-3</v>
      </c>
      <c r="E37" s="145">
        <f t="shared" si="2"/>
        <v>0</v>
      </c>
      <c r="F37" s="143"/>
      <c r="G37" s="145">
        <f t="shared" si="3"/>
        <v>533.3309999999999</v>
      </c>
      <c r="H37" s="143">
        <v>0.3</v>
      </c>
      <c r="I37" s="145">
        <f t="shared" si="4"/>
        <v>711.10799999999995</v>
      </c>
      <c r="J37" s="143">
        <v>0.4</v>
      </c>
      <c r="K37" s="145">
        <f t="shared" si="5"/>
        <v>533.3309999999999</v>
      </c>
      <c r="L37" s="143">
        <v>0.3</v>
      </c>
      <c r="M37" s="144">
        <f t="shared" si="6"/>
        <v>1777.7699999999998</v>
      </c>
      <c r="N37" s="143">
        <f t="shared" si="7"/>
        <v>1</v>
      </c>
    </row>
    <row r="38" spans="1:16" x14ac:dyDescent="0.2">
      <c r="A38" s="140" t="s">
        <v>392</v>
      </c>
      <c r="B38" s="141" t="s">
        <v>124</v>
      </c>
      <c r="C38" s="145">
        <f>'5-BLOCO D'!$F$42</f>
        <v>16536.060000000001</v>
      </c>
      <c r="D38" s="143">
        <f t="shared" si="1"/>
        <v>5.0027379423138237E-2</v>
      </c>
      <c r="E38" s="145">
        <f t="shared" si="2"/>
        <v>0</v>
      </c>
      <c r="F38" s="143"/>
      <c r="G38" s="145">
        <f t="shared" si="3"/>
        <v>8268.0300000000007</v>
      </c>
      <c r="H38" s="143">
        <v>0.5</v>
      </c>
      <c r="I38" s="145">
        <f t="shared" si="4"/>
        <v>8268.0300000000007</v>
      </c>
      <c r="J38" s="143">
        <v>0.5</v>
      </c>
      <c r="K38" s="145">
        <f t="shared" si="5"/>
        <v>0</v>
      </c>
      <c r="L38" s="143"/>
      <c r="M38" s="144">
        <f t="shared" si="6"/>
        <v>16536.060000000001</v>
      </c>
      <c r="N38" s="143">
        <f t="shared" si="7"/>
        <v>1</v>
      </c>
    </row>
    <row r="39" spans="1:16" x14ac:dyDescent="0.2">
      <c r="A39" s="140" t="s">
        <v>398</v>
      </c>
      <c r="B39" s="141" t="s">
        <v>164</v>
      </c>
      <c r="C39" s="145">
        <f>'5-BLOCO D'!$F$49</f>
        <v>30354.710000000003</v>
      </c>
      <c r="D39" s="143">
        <f t="shared" si="1"/>
        <v>9.1833640809801637E-2</v>
      </c>
      <c r="E39" s="145">
        <f t="shared" si="2"/>
        <v>6070.9420000000009</v>
      </c>
      <c r="F39" s="143">
        <v>0.2</v>
      </c>
      <c r="G39" s="145">
        <f t="shared" si="3"/>
        <v>9106.4130000000005</v>
      </c>
      <c r="H39" s="143">
        <v>0.3</v>
      </c>
      <c r="I39" s="145">
        <f t="shared" si="4"/>
        <v>9106.4130000000005</v>
      </c>
      <c r="J39" s="143">
        <v>0.3</v>
      </c>
      <c r="K39" s="145">
        <f t="shared" si="5"/>
        <v>6070.9420000000009</v>
      </c>
      <c r="L39" s="143">
        <v>0.2</v>
      </c>
      <c r="M39" s="144">
        <f t="shared" si="6"/>
        <v>30354.710000000006</v>
      </c>
      <c r="N39" s="143">
        <f t="shared" si="7"/>
        <v>1.0000000000000002</v>
      </c>
    </row>
    <row r="40" spans="1:16" x14ac:dyDescent="0.2">
      <c r="A40" s="140" t="s">
        <v>405</v>
      </c>
      <c r="B40" s="141" t="s">
        <v>153</v>
      </c>
      <c r="C40" s="145">
        <f>'5-BLOCO D'!$F$57</f>
        <v>7369.38</v>
      </c>
      <c r="D40" s="143">
        <f t="shared" si="1"/>
        <v>2.2294958374200775E-2</v>
      </c>
      <c r="E40" s="145">
        <f t="shared" si="2"/>
        <v>0</v>
      </c>
      <c r="F40" s="143"/>
      <c r="G40" s="145">
        <f t="shared" si="3"/>
        <v>0</v>
      </c>
      <c r="H40" s="143"/>
      <c r="I40" s="145">
        <f t="shared" si="4"/>
        <v>0</v>
      </c>
      <c r="J40" s="143"/>
      <c r="K40" s="145">
        <f t="shared" si="5"/>
        <v>7369.38</v>
      </c>
      <c r="L40" s="143">
        <v>1</v>
      </c>
      <c r="M40" s="144">
        <f t="shared" si="6"/>
        <v>7369.38</v>
      </c>
      <c r="N40" s="143">
        <f t="shared" si="7"/>
        <v>1</v>
      </c>
    </row>
    <row r="41" spans="1:16" x14ac:dyDescent="0.2">
      <c r="A41" s="140" t="s">
        <v>407</v>
      </c>
      <c r="B41" s="141" t="s">
        <v>159</v>
      </c>
      <c r="C41" s="145">
        <f>'5-BLOCO D'!$F$60</f>
        <v>5233.96</v>
      </c>
      <c r="D41" s="143">
        <f>C41/$C$43</f>
        <v>1.5834564146811791E-2</v>
      </c>
      <c r="E41" s="145">
        <f>F41*$C41</f>
        <v>0</v>
      </c>
      <c r="F41" s="143"/>
      <c r="G41" s="145">
        <f>H41*$C41</f>
        <v>0</v>
      </c>
      <c r="H41" s="143"/>
      <c r="I41" s="145">
        <f>J41*$C41</f>
        <v>2616.98</v>
      </c>
      <c r="J41" s="143">
        <v>0.5</v>
      </c>
      <c r="K41" s="145">
        <f>L41*$C41</f>
        <v>2616.98</v>
      </c>
      <c r="L41" s="143">
        <v>0.5</v>
      </c>
      <c r="M41" s="144">
        <f>E41+G41+I41+K41</f>
        <v>5233.96</v>
      </c>
      <c r="N41" s="143">
        <f>M41/C41</f>
        <v>1</v>
      </c>
    </row>
    <row r="42" spans="1:16" x14ac:dyDescent="0.2">
      <c r="A42" s="140"/>
      <c r="B42" s="141"/>
      <c r="C42" s="145"/>
      <c r="D42" s="143"/>
      <c r="E42" s="145"/>
      <c r="F42" s="143"/>
      <c r="G42" s="145"/>
      <c r="H42" s="143"/>
      <c r="I42" s="145"/>
      <c r="J42" s="143"/>
      <c r="K42" s="145"/>
      <c r="L42" s="143"/>
      <c r="M42" s="144"/>
      <c r="N42" s="143"/>
    </row>
    <row r="43" spans="1:16" ht="15" x14ac:dyDescent="0.2">
      <c r="A43" s="150"/>
      <c r="B43" s="151" t="s">
        <v>215</v>
      </c>
      <c r="C43" s="152">
        <f>SUBTOTAL(9,C15:C42)</f>
        <v>330540.20000000007</v>
      </c>
      <c r="D43" s="153">
        <f>SUBTOTAL(9,D15:D42)</f>
        <v>1</v>
      </c>
      <c r="E43" s="152">
        <f>SUBTOTAL(9,E15:E42)</f>
        <v>48828.188833123044</v>
      </c>
      <c r="F43" s="154">
        <f>E43/$C$43</f>
        <v>0.14772239150676086</v>
      </c>
      <c r="G43" s="152">
        <f>SUBTOTAL(9,G15:G42)</f>
        <v>91862.441816180581</v>
      </c>
      <c r="H43" s="155">
        <f>G43/$C$43</f>
        <v>0.27791609557984343</v>
      </c>
      <c r="I43" s="152">
        <f>SUBTOTAL(9,I15:I42)</f>
        <v>100726.71144946419</v>
      </c>
      <c r="J43" s="155">
        <f>I43/$C$43</f>
        <v>0.30473361923743064</v>
      </c>
      <c r="K43" s="152">
        <f>SUBTOTAL(9,K15:K42)</f>
        <v>89122.857901232157</v>
      </c>
      <c r="L43" s="154">
        <f>K43/$C$43</f>
        <v>0.26962789367596479</v>
      </c>
      <c r="M43" s="152">
        <f>SUBTOTAL(9,M15:M42)</f>
        <v>330540.20000000007</v>
      </c>
      <c r="N43" s="155">
        <f>M43/$C$43</f>
        <v>1</v>
      </c>
    </row>
    <row r="44" spans="1:16" ht="15.75" thickBot="1" x14ac:dyDescent="0.25">
      <c r="A44" s="156"/>
      <c r="B44" s="157" t="s">
        <v>216</v>
      </c>
      <c r="C44" s="158"/>
      <c r="D44" s="159"/>
      <c r="E44" s="160">
        <f>E43+C44</f>
        <v>48828.188833123044</v>
      </c>
      <c r="F44" s="161">
        <f>E44/$C$43</f>
        <v>0.14772239150676086</v>
      </c>
      <c r="G44" s="160">
        <f>G43+E44</f>
        <v>140690.63064930361</v>
      </c>
      <c r="H44" s="162">
        <f>G44/$C$43</f>
        <v>0.42563848708660423</v>
      </c>
      <c r="I44" s="160">
        <f>I43+G44</f>
        <v>241417.34209876781</v>
      </c>
      <c r="J44" s="162">
        <f>I44/$C$43</f>
        <v>0.73037210632403493</v>
      </c>
      <c r="K44" s="160">
        <f>K43+I44</f>
        <v>330540.19999999995</v>
      </c>
      <c r="L44" s="162">
        <f>K44/$C$43</f>
        <v>0.99999999999999967</v>
      </c>
      <c r="M44" s="160"/>
      <c r="N44" s="161"/>
    </row>
    <row r="46" spans="1:16" x14ac:dyDescent="0.2">
      <c r="F46" s="139"/>
      <c r="H46" s="139"/>
      <c r="J46" s="139"/>
      <c r="L46" s="139"/>
    </row>
    <row r="47" spans="1:16" x14ac:dyDescent="0.2">
      <c r="B47" s="163"/>
      <c r="C47" s="149"/>
      <c r="D47" s="164"/>
      <c r="F47" s="164"/>
      <c r="H47" s="164"/>
      <c r="I47" s="117"/>
      <c r="J47" s="164"/>
      <c r="K47" s="117"/>
      <c r="L47" s="164"/>
      <c r="M47" s="117"/>
      <c r="N47" s="164"/>
    </row>
    <row r="48" spans="1:16" x14ac:dyDescent="0.2">
      <c r="B48" s="163"/>
      <c r="C48" s="149"/>
      <c r="D48" s="165"/>
      <c r="F48" s="164"/>
      <c r="H48" s="164"/>
      <c r="I48" s="117"/>
      <c r="J48" s="164"/>
      <c r="K48" s="117"/>
      <c r="L48" s="164"/>
      <c r="M48" s="117"/>
      <c r="N48" s="164"/>
    </row>
    <row r="49" spans="2:9" x14ac:dyDescent="0.2">
      <c r="B49" s="163"/>
      <c r="F49" s="117"/>
      <c r="H49" s="117"/>
      <c r="I49" s="117"/>
    </row>
  </sheetData>
  <autoFilter ref="A13:Q44"/>
  <mergeCells count="20">
    <mergeCell ref="A9:N9"/>
    <mergeCell ref="B2:B4"/>
    <mergeCell ref="A5:N5"/>
    <mergeCell ref="A6:C6"/>
    <mergeCell ref="D6:L6"/>
    <mergeCell ref="M6:N6"/>
    <mergeCell ref="C2:K4"/>
    <mergeCell ref="L2:N3"/>
    <mergeCell ref="A7:C7"/>
    <mergeCell ref="J7:L7"/>
    <mergeCell ref="M7:N7"/>
    <mergeCell ref="A8:C8"/>
    <mergeCell ref="A10:B10"/>
    <mergeCell ref="C10:N10"/>
    <mergeCell ref="C12:D12"/>
    <mergeCell ref="E12:F12"/>
    <mergeCell ref="G12:H12"/>
    <mergeCell ref="I12:J12"/>
    <mergeCell ref="K12:L12"/>
    <mergeCell ref="M12:N12"/>
  </mergeCells>
  <pageMargins left="0.24" right="0.18" top="0.6" bottom="0.56999999999999995" header="0.31496062992125984" footer="0.31496062992125984"/>
  <pageSetup paperSize="9" scale="71" fitToHeight="0" orientation="landscape" horizontalDpi="0" verticalDpi="0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zoomScaleNormal="85" zoomScaleSheetLayoutView="100" workbookViewId="0">
      <selection activeCell="E23" sqref="E23"/>
    </sheetView>
  </sheetViews>
  <sheetFormatPr defaultColWidth="9" defaultRowHeight="12.75" x14ac:dyDescent="0.2"/>
  <cols>
    <col min="1" max="1" width="7.42578125" style="114" customWidth="1"/>
    <col min="2" max="2" width="64.140625" style="115" customWidth="1"/>
    <col min="3" max="3" width="13.140625" style="116" customWidth="1"/>
    <col min="4" max="4" width="9.42578125" style="116" bestFit="1" customWidth="1"/>
    <col min="5" max="5" width="13.5703125" style="117" customWidth="1"/>
    <col min="6" max="6" width="8.85546875" style="116" bestFit="1" customWidth="1"/>
    <col min="7" max="7" width="13.5703125" style="117" customWidth="1"/>
    <col min="8" max="8" width="8.85546875" style="116" bestFit="1" customWidth="1"/>
    <col min="9" max="9" width="13.5703125" style="116" customWidth="1"/>
    <col min="10" max="10" width="8.28515625" style="116" bestFit="1" customWidth="1"/>
    <col min="11" max="11" width="13.5703125" style="116" customWidth="1"/>
    <col min="12" max="12" width="8.28515625" style="116" bestFit="1" customWidth="1"/>
    <col min="13" max="13" width="13.5703125" style="116" customWidth="1"/>
    <col min="14" max="14" width="9" style="116"/>
    <col min="15" max="15" width="12.28515625" style="116" bestFit="1" customWidth="1"/>
    <col min="16" max="255" width="9" style="116"/>
    <col min="256" max="256" width="7.42578125" style="116" customWidth="1"/>
    <col min="257" max="257" width="40.7109375" style="116" customWidth="1"/>
    <col min="258" max="258" width="10.7109375" style="116" bestFit="1" customWidth="1"/>
    <col min="259" max="259" width="9.28515625" style="116" bestFit="1" customWidth="1"/>
    <col min="260" max="260" width="9.42578125" style="116" customWidth="1"/>
    <col min="261" max="261" width="8.85546875" style="116" bestFit="1" customWidth="1"/>
    <col min="262" max="262" width="9.42578125" style="116" customWidth="1"/>
    <col min="263" max="263" width="8" style="116" bestFit="1" customWidth="1"/>
    <col min="264" max="264" width="9" style="116" customWidth="1"/>
    <col min="265" max="265" width="7.85546875" style="116" bestFit="1" customWidth="1"/>
    <col min="266" max="266" width="7.85546875" style="116" customWidth="1"/>
    <col min="267" max="267" width="9.28515625" style="116" bestFit="1" customWidth="1"/>
    <col min="268" max="268" width="9.5703125" style="116" bestFit="1" customWidth="1"/>
    <col min="269" max="511" width="9" style="116"/>
    <col min="512" max="512" width="7.42578125" style="116" customWidth="1"/>
    <col min="513" max="513" width="40.7109375" style="116" customWidth="1"/>
    <col min="514" max="514" width="10.7109375" style="116" bestFit="1" customWidth="1"/>
    <col min="515" max="515" width="9.28515625" style="116" bestFit="1" customWidth="1"/>
    <col min="516" max="516" width="9.42578125" style="116" customWidth="1"/>
    <col min="517" max="517" width="8.85546875" style="116" bestFit="1" customWidth="1"/>
    <col min="518" max="518" width="9.42578125" style="116" customWidth="1"/>
    <col min="519" max="519" width="8" style="116" bestFit="1" customWidth="1"/>
    <col min="520" max="520" width="9" style="116" customWidth="1"/>
    <col min="521" max="521" width="7.85546875" style="116" bestFit="1" customWidth="1"/>
    <col min="522" max="522" width="7.85546875" style="116" customWidth="1"/>
    <col min="523" max="523" width="9.28515625" style="116" bestFit="1" customWidth="1"/>
    <col min="524" max="524" width="9.5703125" style="116" bestFit="1" customWidth="1"/>
    <col min="525" max="767" width="9" style="116"/>
    <col min="768" max="768" width="7.42578125" style="116" customWidth="1"/>
    <col min="769" max="769" width="40.7109375" style="116" customWidth="1"/>
    <col min="770" max="770" width="10.7109375" style="116" bestFit="1" customWidth="1"/>
    <col min="771" max="771" width="9.28515625" style="116" bestFit="1" customWidth="1"/>
    <col min="772" max="772" width="9.42578125" style="116" customWidth="1"/>
    <col min="773" max="773" width="8.85546875" style="116" bestFit="1" customWidth="1"/>
    <col min="774" max="774" width="9.42578125" style="116" customWidth="1"/>
    <col min="775" max="775" width="8" style="116" bestFit="1" customWidth="1"/>
    <col min="776" max="776" width="9" style="116" customWidth="1"/>
    <col min="777" max="777" width="7.85546875" style="116" bestFit="1" customWidth="1"/>
    <col min="778" max="778" width="7.85546875" style="116" customWidth="1"/>
    <col min="779" max="779" width="9.28515625" style="116" bestFit="1" customWidth="1"/>
    <col min="780" max="780" width="9.5703125" style="116" bestFit="1" customWidth="1"/>
    <col min="781" max="1023" width="9" style="116"/>
    <col min="1024" max="1024" width="7.42578125" style="116" customWidth="1"/>
    <col min="1025" max="1025" width="40.7109375" style="116" customWidth="1"/>
    <col min="1026" max="1026" width="10.7109375" style="116" bestFit="1" customWidth="1"/>
    <col min="1027" max="1027" width="9.28515625" style="116" bestFit="1" customWidth="1"/>
    <col min="1028" max="1028" width="9.42578125" style="116" customWidth="1"/>
    <col min="1029" max="1029" width="8.85546875" style="116" bestFit="1" customWidth="1"/>
    <col min="1030" max="1030" width="9.42578125" style="116" customWidth="1"/>
    <col min="1031" max="1031" width="8" style="116" bestFit="1" customWidth="1"/>
    <col min="1032" max="1032" width="9" style="116" customWidth="1"/>
    <col min="1033" max="1033" width="7.85546875" style="116" bestFit="1" customWidth="1"/>
    <col min="1034" max="1034" width="7.85546875" style="116" customWidth="1"/>
    <col min="1035" max="1035" width="9.28515625" style="116" bestFit="1" customWidth="1"/>
    <col min="1036" max="1036" width="9.5703125" style="116" bestFit="1" customWidth="1"/>
    <col min="1037" max="1279" width="9" style="116"/>
    <col min="1280" max="1280" width="7.42578125" style="116" customWidth="1"/>
    <col min="1281" max="1281" width="40.7109375" style="116" customWidth="1"/>
    <col min="1282" max="1282" width="10.7109375" style="116" bestFit="1" customWidth="1"/>
    <col min="1283" max="1283" width="9.28515625" style="116" bestFit="1" customWidth="1"/>
    <col min="1284" max="1284" width="9.42578125" style="116" customWidth="1"/>
    <col min="1285" max="1285" width="8.85546875" style="116" bestFit="1" customWidth="1"/>
    <col min="1286" max="1286" width="9.42578125" style="116" customWidth="1"/>
    <col min="1287" max="1287" width="8" style="116" bestFit="1" customWidth="1"/>
    <col min="1288" max="1288" width="9" style="116" customWidth="1"/>
    <col min="1289" max="1289" width="7.85546875" style="116" bestFit="1" customWidth="1"/>
    <col min="1290" max="1290" width="7.85546875" style="116" customWidth="1"/>
    <col min="1291" max="1291" width="9.28515625" style="116" bestFit="1" customWidth="1"/>
    <col min="1292" max="1292" width="9.5703125" style="116" bestFit="1" customWidth="1"/>
    <col min="1293" max="1535" width="9" style="116"/>
    <col min="1536" max="1536" width="7.42578125" style="116" customWidth="1"/>
    <col min="1537" max="1537" width="40.7109375" style="116" customWidth="1"/>
    <col min="1538" max="1538" width="10.7109375" style="116" bestFit="1" customWidth="1"/>
    <col min="1539" max="1539" width="9.28515625" style="116" bestFit="1" customWidth="1"/>
    <col min="1540" max="1540" width="9.42578125" style="116" customWidth="1"/>
    <col min="1541" max="1541" width="8.85546875" style="116" bestFit="1" customWidth="1"/>
    <col min="1542" max="1542" width="9.42578125" style="116" customWidth="1"/>
    <col min="1543" max="1543" width="8" style="116" bestFit="1" customWidth="1"/>
    <col min="1544" max="1544" width="9" style="116" customWidth="1"/>
    <col min="1545" max="1545" width="7.85546875" style="116" bestFit="1" customWidth="1"/>
    <col min="1546" max="1546" width="7.85546875" style="116" customWidth="1"/>
    <col min="1547" max="1547" width="9.28515625" style="116" bestFit="1" customWidth="1"/>
    <col min="1548" max="1548" width="9.5703125" style="116" bestFit="1" customWidth="1"/>
    <col min="1549" max="1791" width="9" style="116"/>
    <col min="1792" max="1792" width="7.42578125" style="116" customWidth="1"/>
    <col min="1793" max="1793" width="40.7109375" style="116" customWidth="1"/>
    <col min="1794" max="1794" width="10.7109375" style="116" bestFit="1" customWidth="1"/>
    <col min="1795" max="1795" width="9.28515625" style="116" bestFit="1" customWidth="1"/>
    <col min="1796" max="1796" width="9.42578125" style="116" customWidth="1"/>
    <col min="1797" max="1797" width="8.85546875" style="116" bestFit="1" customWidth="1"/>
    <col min="1798" max="1798" width="9.42578125" style="116" customWidth="1"/>
    <col min="1799" max="1799" width="8" style="116" bestFit="1" customWidth="1"/>
    <col min="1800" max="1800" width="9" style="116" customWidth="1"/>
    <col min="1801" max="1801" width="7.85546875" style="116" bestFit="1" customWidth="1"/>
    <col min="1802" max="1802" width="7.85546875" style="116" customWidth="1"/>
    <col min="1803" max="1803" width="9.28515625" style="116" bestFit="1" customWidth="1"/>
    <col min="1804" max="1804" width="9.5703125" style="116" bestFit="1" customWidth="1"/>
    <col min="1805" max="2047" width="9" style="116"/>
    <col min="2048" max="2048" width="7.42578125" style="116" customWidth="1"/>
    <col min="2049" max="2049" width="40.7109375" style="116" customWidth="1"/>
    <col min="2050" max="2050" width="10.7109375" style="116" bestFit="1" customWidth="1"/>
    <col min="2051" max="2051" width="9.28515625" style="116" bestFit="1" customWidth="1"/>
    <col min="2052" max="2052" width="9.42578125" style="116" customWidth="1"/>
    <col min="2053" max="2053" width="8.85546875" style="116" bestFit="1" customWidth="1"/>
    <col min="2054" max="2054" width="9.42578125" style="116" customWidth="1"/>
    <col min="2055" max="2055" width="8" style="116" bestFit="1" customWidth="1"/>
    <col min="2056" max="2056" width="9" style="116" customWidth="1"/>
    <col min="2057" max="2057" width="7.85546875" style="116" bestFit="1" customWidth="1"/>
    <col min="2058" max="2058" width="7.85546875" style="116" customWidth="1"/>
    <col min="2059" max="2059" width="9.28515625" style="116" bestFit="1" customWidth="1"/>
    <col min="2060" max="2060" width="9.5703125" style="116" bestFit="1" customWidth="1"/>
    <col min="2061" max="2303" width="9" style="116"/>
    <col min="2304" max="2304" width="7.42578125" style="116" customWidth="1"/>
    <col min="2305" max="2305" width="40.7109375" style="116" customWidth="1"/>
    <col min="2306" max="2306" width="10.7109375" style="116" bestFit="1" customWidth="1"/>
    <col min="2307" max="2307" width="9.28515625" style="116" bestFit="1" customWidth="1"/>
    <col min="2308" max="2308" width="9.42578125" style="116" customWidth="1"/>
    <col min="2309" max="2309" width="8.85546875" style="116" bestFit="1" customWidth="1"/>
    <col min="2310" max="2310" width="9.42578125" style="116" customWidth="1"/>
    <col min="2311" max="2311" width="8" style="116" bestFit="1" customWidth="1"/>
    <col min="2312" max="2312" width="9" style="116" customWidth="1"/>
    <col min="2313" max="2313" width="7.85546875" style="116" bestFit="1" customWidth="1"/>
    <col min="2314" max="2314" width="7.85546875" style="116" customWidth="1"/>
    <col min="2315" max="2315" width="9.28515625" style="116" bestFit="1" customWidth="1"/>
    <col min="2316" max="2316" width="9.5703125" style="116" bestFit="1" customWidth="1"/>
    <col min="2317" max="2559" width="9" style="116"/>
    <col min="2560" max="2560" width="7.42578125" style="116" customWidth="1"/>
    <col min="2561" max="2561" width="40.7109375" style="116" customWidth="1"/>
    <col min="2562" max="2562" width="10.7109375" style="116" bestFit="1" customWidth="1"/>
    <col min="2563" max="2563" width="9.28515625" style="116" bestFit="1" customWidth="1"/>
    <col min="2564" max="2564" width="9.42578125" style="116" customWidth="1"/>
    <col min="2565" max="2565" width="8.85546875" style="116" bestFit="1" customWidth="1"/>
    <col min="2566" max="2566" width="9.42578125" style="116" customWidth="1"/>
    <col min="2567" max="2567" width="8" style="116" bestFit="1" customWidth="1"/>
    <col min="2568" max="2568" width="9" style="116" customWidth="1"/>
    <col min="2569" max="2569" width="7.85546875" style="116" bestFit="1" customWidth="1"/>
    <col min="2570" max="2570" width="7.85546875" style="116" customWidth="1"/>
    <col min="2571" max="2571" width="9.28515625" style="116" bestFit="1" customWidth="1"/>
    <col min="2572" max="2572" width="9.5703125" style="116" bestFit="1" customWidth="1"/>
    <col min="2573" max="2815" width="9" style="116"/>
    <col min="2816" max="2816" width="7.42578125" style="116" customWidth="1"/>
    <col min="2817" max="2817" width="40.7109375" style="116" customWidth="1"/>
    <col min="2818" max="2818" width="10.7109375" style="116" bestFit="1" customWidth="1"/>
    <col min="2819" max="2819" width="9.28515625" style="116" bestFit="1" customWidth="1"/>
    <col min="2820" max="2820" width="9.42578125" style="116" customWidth="1"/>
    <col min="2821" max="2821" width="8.85546875" style="116" bestFit="1" customWidth="1"/>
    <col min="2822" max="2822" width="9.42578125" style="116" customWidth="1"/>
    <col min="2823" max="2823" width="8" style="116" bestFit="1" customWidth="1"/>
    <col min="2824" max="2824" width="9" style="116" customWidth="1"/>
    <col min="2825" max="2825" width="7.85546875" style="116" bestFit="1" customWidth="1"/>
    <col min="2826" max="2826" width="7.85546875" style="116" customWidth="1"/>
    <col min="2827" max="2827" width="9.28515625" style="116" bestFit="1" customWidth="1"/>
    <col min="2828" max="2828" width="9.5703125" style="116" bestFit="1" customWidth="1"/>
    <col min="2829" max="3071" width="9" style="116"/>
    <col min="3072" max="3072" width="7.42578125" style="116" customWidth="1"/>
    <col min="3073" max="3073" width="40.7109375" style="116" customWidth="1"/>
    <col min="3074" max="3074" width="10.7109375" style="116" bestFit="1" customWidth="1"/>
    <col min="3075" max="3075" width="9.28515625" style="116" bestFit="1" customWidth="1"/>
    <col min="3076" max="3076" width="9.42578125" style="116" customWidth="1"/>
    <col min="3077" max="3077" width="8.85546875" style="116" bestFit="1" customWidth="1"/>
    <col min="3078" max="3078" width="9.42578125" style="116" customWidth="1"/>
    <col min="3079" max="3079" width="8" style="116" bestFit="1" customWidth="1"/>
    <col min="3080" max="3080" width="9" style="116" customWidth="1"/>
    <col min="3081" max="3081" width="7.85546875" style="116" bestFit="1" customWidth="1"/>
    <col min="3082" max="3082" width="7.85546875" style="116" customWidth="1"/>
    <col min="3083" max="3083" width="9.28515625" style="116" bestFit="1" customWidth="1"/>
    <col min="3084" max="3084" width="9.5703125" style="116" bestFit="1" customWidth="1"/>
    <col min="3085" max="3327" width="9" style="116"/>
    <col min="3328" max="3328" width="7.42578125" style="116" customWidth="1"/>
    <col min="3329" max="3329" width="40.7109375" style="116" customWidth="1"/>
    <col min="3330" max="3330" width="10.7109375" style="116" bestFit="1" customWidth="1"/>
    <col min="3331" max="3331" width="9.28515625" style="116" bestFit="1" customWidth="1"/>
    <col min="3332" max="3332" width="9.42578125" style="116" customWidth="1"/>
    <col min="3333" max="3333" width="8.85546875" style="116" bestFit="1" customWidth="1"/>
    <col min="3334" max="3334" width="9.42578125" style="116" customWidth="1"/>
    <col min="3335" max="3335" width="8" style="116" bestFit="1" customWidth="1"/>
    <col min="3336" max="3336" width="9" style="116" customWidth="1"/>
    <col min="3337" max="3337" width="7.85546875" style="116" bestFit="1" customWidth="1"/>
    <col min="3338" max="3338" width="7.85546875" style="116" customWidth="1"/>
    <col min="3339" max="3339" width="9.28515625" style="116" bestFit="1" customWidth="1"/>
    <col min="3340" max="3340" width="9.5703125" style="116" bestFit="1" customWidth="1"/>
    <col min="3341" max="3583" width="9" style="116"/>
    <col min="3584" max="3584" width="7.42578125" style="116" customWidth="1"/>
    <col min="3585" max="3585" width="40.7109375" style="116" customWidth="1"/>
    <col min="3586" max="3586" width="10.7109375" style="116" bestFit="1" customWidth="1"/>
    <col min="3587" max="3587" width="9.28515625" style="116" bestFit="1" customWidth="1"/>
    <col min="3588" max="3588" width="9.42578125" style="116" customWidth="1"/>
    <col min="3589" max="3589" width="8.85546875" style="116" bestFit="1" customWidth="1"/>
    <col min="3590" max="3590" width="9.42578125" style="116" customWidth="1"/>
    <col min="3591" max="3591" width="8" style="116" bestFit="1" customWidth="1"/>
    <col min="3592" max="3592" width="9" style="116" customWidth="1"/>
    <col min="3593" max="3593" width="7.85546875" style="116" bestFit="1" customWidth="1"/>
    <col min="3594" max="3594" width="7.85546875" style="116" customWidth="1"/>
    <col min="3595" max="3595" width="9.28515625" style="116" bestFit="1" customWidth="1"/>
    <col min="3596" max="3596" width="9.5703125" style="116" bestFit="1" customWidth="1"/>
    <col min="3597" max="3839" width="9" style="116"/>
    <col min="3840" max="3840" width="7.42578125" style="116" customWidth="1"/>
    <col min="3841" max="3841" width="40.7109375" style="116" customWidth="1"/>
    <col min="3842" max="3842" width="10.7109375" style="116" bestFit="1" customWidth="1"/>
    <col min="3843" max="3843" width="9.28515625" style="116" bestFit="1" customWidth="1"/>
    <col min="3844" max="3844" width="9.42578125" style="116" customWidth="1"/>
    <col min="3845" max="3845" width="8.85546875" style="116" bestFit="1" customWidth="1"/>
    <col min="3846" max="3846" width="9.42578125" style="116" customWidth="1"/>
    <col min="3847" max="3847" width="8" style="116" bestFit="1" customWidth="1"/>
    <col min="3848" max="3848" width="9" style="116" customWidth="1"/>
    <col min="3849" max="3849" width="7.85546875" style="116" bestFit="1" customWidth="1"/>
    <col min="3850" max="3850" width="7.85546875" style="116" customWidth="1"/>
    <col min="3851" max="3851" width="9.28515625" style="116" bestFit="1" customWidth="1"/>
    <col min="3852" max="3852" width="9.5703125" style="116" bestFit="1" customWidth="1"/>
    <col min="3853" max="4095" width="9" style="116"/>
    <col min="4096" max="4096" width="7.42578125" style="116" customWidth="1"/>
    <col min="4097" max="4097" width="40.7109375" style="116" customWidth="1"/>
    <col min="4098" max="4098" width="10.7109375" style="116" bestFit="1" customWidth="1"/>
    <col min="4099" max="4099" width="9.28515625" style="116" bestFit="1" customWidth="1"/>
    <col min="4100" max="4100" width="9.42578125" style="116" customWidth="1"/>
    <col min="4101" max="4101" width="8.85546875" style="116" bestFit="1" customWidth="1"/>
    <col min="4102" max="4102" width="9.42578125" style="116" customWidth="1"/>
    <col min="4103" max="4103" width="8" style="116" bestFit="1" customWidth="1"/>
    <col min="4104" max="4104" width="9" style="116" customWidth="1"/>
    <col min="4105" max="4105" width="7.85546875" style="116" bestFit="1" customWidth="1"/>
    <col min="4106" max="4106" width="7.85546875" style="116" customWidth="1"/>
    <col min="4107" max="4107" width="9.28515625" style="116" bestFit="1" customWidth="1"/>
    <col min="4108" max="4108" width="9.5703125" style="116" bestFit="1" customWidth="1"/>
    <col min="4109" max="4351" width="9" style="116"/>
    <col min="4352" max="4352" width="7.42578125" style="116" customWidth="1"/>
    <col min="4353" max="4353" width="40.7109375" style="116" customWidth="1"/>
    <col min="4354" max="4354" width="10.7109375" style="116" bestFit="1" customWidth="1"/>
    <col min="4355" max="4355" width="9.28515625" style="116" bestFit="1" customWidth="1"/>
    <col min="4356" max="4356" width="9.42578125" style="116" customWidth="1"/>
    <col min="4357" max="4357" width="8.85546875" style="116" bestFit="1" customWidth="1"/>
    <col min="4358" max="4358" width="9.42578125" style="116" customWidth="1"/>
    <col min="4359" max="4359" width="8" style="116" bestFit="1" customWidth="1"/>
    <col min="4360" max="4360" width="9" style="116" customWidth="1"/>
    <col min="4361" max="4361" width="7.85546875" style="116" bestFit="1" customWidth="1"/>
    <col min="4362" max="4362" width="7.85546875" style="116" customWidth="1"/>
    <col min="4363" max="4363" width="9.28515625" style="116" bestFit="1" customWidth="1"/>
    <col min="4364" max="4364" width="9.5703125" style="116" bestFit="1" customWidth="1"/>
    <col min="4365" max="4607" width="9" style="116"/>
    <col min="4608" max="4608" width="7.42578125" style="116" customWidth="1"/>
    <col min="4609" max="4609" width="40.7109375" style="116" customWidth="1"/>
    <col min="4610" max="4610" width="10.7109375" style="116" bestFit="1" customWidth="1"/>
    <col min="4611" max="4611" width="9.28515625" style="116" bestFit="1" customWidth="1"/>
    <col min="4612" max="4612" width="9.42578125" style="116" customWidth="1"/>
    <col min="4613" max="4613" width="8.85546875" style="116" bestFit="1" customWidth="1"/>
    <col min="4614" max="4614" width="9.42578125" style="116" customWidth="1"/>
    <col min="4615" max="4615" width="8" style="116" bestFit="1" customWidth="1"/>
    <col min="4616" max="4616" width="9" style="116" customWidth="1"/>
    <col min="4617" max="4617" width="7.85546875" style="116" bestFit="1" customWidth="1"/>
    <col min="4618" max="4618" width="7.85546875" style="116" customWidth="1"/>
    <col min="4619" max="4619" width="9.28515625" style="116" bestFit="1" customWidth="1"/>
    <col min="4620" max="4620" width="9.5703125" style="116" bestFit="1" customWidth="1"/>
    <col min="4621" max="4863" width="9" style="116"/>
    <col min="4864" max="4864" width="7.42578125" style="116" customWidth="1"/>
    <col min="4865" max="4865" width="40.7109375" style="116" customWidth="1"/>
    <col min="4866" max="4866" width="10.7109375" style="116" bestFit="1" customWidth="1"/>
    <col min="4867" max="4867" width="9.28515625" style="116" bestFit="1" customWidth="1"/>
    <col min="4868" max="4868" width="9.42578125" style="116" customWidth="1"/>
    <col min="4869" max="4869" width="8.85546875" style="116" bestFit="1" customWidth="1"/>
    <col min="4870" max="4870" width="9.42578125" style="116" customWidth="1"/>
    <col min="4871" max="4871" width="8" style="116" bestFit="1" customWidth="1"/>
    <col min="4872" max="4872" width="9" style="116" customWidth="1"/>
    <col min="4873" max="4873" width="7.85546875" style="116" bestFit="1" customWidth="1"/>
    <col min="4874" max="4874" width="7.85546875" style="116" customWidth="1"/>
    <col min="4875" max="4875" width="9.28515625" style="116" bestFit="1" customWidth="1"/>
    <col min="4876" max="4876" width="9.5703125" style="116" bestFit="1" customWidth="1"/>
    <col min="4877" max="5119" width="9" style="116"/>
    <col min="5120" max="5120" width="7.42578125" style="116" customWidth="1"/>
    <col min="5121" max="5121" width="40.7109375" style="116" customWidth="1"/>
    <col min="5122" max="5122" width="10.7109375" style="116" bestFit="1" customWidth="1"/>
    <col min="5123" max="5123" width="9.28515625" style="116" bestFit="1" customWidth="1"/>
    <col min="5124" max="5124" width="9.42578125" style="116" customWidth="1"/>
    <col min="5125" max="5125" width="8.85546875" style="116" bestFit="1" customWidth="1"/>
    <col min="5126" max="5126" width="9.42578125" style="116" customWidth="1"/>
    <col min="5127" max="5127" width="8" style="116" bestFit="1" customWidth="1"/>
    <col min="5128" max="5128" width="9" style="116" customWidth="1"/>
    <col min="5129" max="5129" width="7.85546875" style="116" bestFit="1" customWidth="1"/>
    <col min="5130" max="5130" width="7.85546875" style="116" customWidth="1"/>
    <col min="5131" max="5131" width="9.28515625" style="116" bestFit="1" customWidth="1"/>
    <col min="5132" max="5132" width="9.5703125" style="116" bestFit="1" customWidth="1"/>
    <col min="5133" max="5375" width="9" style="116"/>
    <col min="5376" max="5376" width="7.42578125" style="116" customWidth="1"/>
    <col min="5377" max="5377" width="40.7109375" style="116" customWidth="1"/>
    <col min="5378" max="5378" width="10.7109375" style="116" bestFit="1" customWidth="1"/>
    <col min="5379" max="5379" width="9.28515625" style="116" bestFit="1" customWidth="1"/>
    <col min="5380" max="5380" width="9.42578125" style="116" customWidth="1"/>
    <col min="5381" max="5381" width="8.85546875" style="116" bestFit="1" customWidth="1"/>
    <col min="5382" max="5382" width="9.42578125" style="116" customWidth="1"/>
    <col min="5383" max="5383" width="8" style="116" bestFit="1" customWidth="1"/>
    <col min="5384" max="5384" width="9" style="116" customWidth="1"/>
    <col min="5385" max="5385" width="7.85546875" style="116" bestFit="1" customWidth="1"/>
    <col min="5386" max="5386" width="7.85546875" style="116" customWidth="1"/>
    <col min="5387" max="5387" width="9.28515625" style="116" bestFit="1" customWidth="1"/>
    <col min="5388" max="5388" width="9.5703125" style="116" bestFit="1" customWidth="1"/>
    <col min="5389" max="5631" width="9" style="116"/>
    <col min="5632" max="5632" width="7.42578125" style="116" customWidth="1"/>
    <col min="5633" max="5633" width="40.7109375" style="116" customWidth="1"/>
    <col min="5634" max="5634" width="10.7109375" style="116" bestFit="1" customWidth="1"/>
    <col min="5635" max="5635" width="9.28515625" style="116" bestFit="1" customWidth="1"/>
    <col min="5636" max="5636" width="9.42578125" style="116" customWidth="1"/>
    <col min="5637" max="5637" width="8.85546875" style="116" bestFit="1" customWidth="1"/>
    <col min="5638" max="5638" width="9.42578125" style="116" customWidth="1"/>
    <col min="5639" max="5639" width="8" style="116" bestFit="1" customWidth="1"/>
    <col min="5640" max="5640" width="9" style="116" customWidth="1"/>
    <col min="5641" max="5641" width="7.85546875" style="116" bestFit="1" customWidth="1"/>
    <col min="5642" max="5642" width="7.85546875" style="116" customWidth="1"/>
    <col min="5643" max="5643" width="9.28515625" style="116" bestFit="1" customWidth="1"/>
    <col min="5644" max="5644" width="9.5703125" style="116" bestFit="1" customWidth="1"/>
    <col min="5645" max="5887" width="9" style="116"/>
    <col min="5888" max="5888" width="7.42578125" style="116" customWidth="1"/>
    <col min="5889" max="5889" width="40.7109375" style="116" customWidth="1"/>
    <col min="5890" max="5890" width="10.7109375" style="116" bestFit="1" customWidth="1"/>
    <col min="5891" max="5891" width="9.28515625" style="116" bestFit="1" customWidth="1"/>
    <col min="5892" max="5892" width="9.42578125" style="116" customWidth="1"/>
    <col min="5893" max="5893" width="8.85546875" style="116" bestFit="1" customWidth="1"/>
    <col min="5894" max="5894" width="9.42578125" style="116" customWidth="1"/>
    <col min="5895" max="5895" width="8" style="116" bestFit="1" customWidth="1"/>
    <col min="5896" max="5896" width="9" style="116" customWidth="1"/>
    <col min="5897" max="5897" width="7.85546875" style="116" bestFit="1" customWidth="1"/>
    <col min="5898" max="5898" width="7.85546875" style="116" customWidth="1"/>
    <col min="5899" max="5899" width="9.28515625" style="116" bestFit="1" customWidth="1"/>
    <col min="5900" max="5900" width="9.5703125" style="116" bestFit="1" customWidth="1"/>
    <col min="5901" max="6143" width="9" style="116"/>
    <col min="6144" max="6144" width="7.42578125" style="116" customWidth="1"/>
    <col min="6145" max="6145" width="40.7109375" style="116" customWidth="1"/>
    <col min="6146" max="6146" width="10.7109375" style="116" bestFit="1" customWidth="1"/>
    <col min="6147" max="6147" width="9.28515625" style="116" bestFit="1" customWidth="1"/>
    <col min="6148" max="6148" width="9.42578125" style="116" customWidth="1"/>
    <col min="6149" max="6149" width="8.85546875" style="116" bestFit="1" customWidth="1"/>
    <col min="6150" max="6150" width="9.42578125" style="116" customWidth="1"/>
    <col min="6151" max="6151" width="8" style="116" bestFit="1" customWidth="1"/>
    <col min="6152" max="6152" width="9" style="116" customWidth="1"/>
    <col min="6153" max="6153" width="7.85546875" style="116" bestFit="1" customWidth="1"/>
    <col min="6154" max="6154" width="7.85546875" style="116" customWidth="1"/>
    <col min="6155" max="6155" width="9.28515625" style="116" bestFit="1" customWidth="1"/>
    <col min="6156" max="6156" width="9.5703125" style="116" bestFit="1" customWidth="1"/>
    <col min="6157" max="6399" width="9" style="116"/>
    <col min="6400" max="6400" width="7.42578125" style="116" customWidth="1"/>
    <col min="6401" max="6401" width="40.7109375" style="116" customWidth="1"/>
    <col min="6402" max="6402" width="10.7109375" style="116" bestFit="1" customWidth="1"/>
    <col min="6403" max="6403" width="9.28515625" style="116" bestFit="1" customWidth="1"/>
    <col min="6404" max="6404" width="9.42578125" style="116" customWidth="1"/>
    <col min="6405" max="6405" width="8.85546875" style="116" bestFit="1" customWidth="1"/>
    <col min="6406" max="6406" width="9.42578125" style="116" customWidth="1"/>
    <col min="6407" max="6407" width="8" style="116" bestFit="1" customWidth="1"/>
    <col min="6408" max="6408" width="9" style="116" customWidth="1"/>
    <col min="6409" max="6409" width="7.85546875" style="116" bestFit="1" customWidth="1"/>
    <col min="6410" max="6410" width="7.85546875" style="116" customWidth="1"/>
    <col min="6411" max="6411" width="9.28515625" style="116" bestFit="1" customWidth="1"/>
    <col min="6412" max="6412" width="9.5703125" style="116" bestFit="1" customWidth="1"/>
    <col min="6413" max="6655" width="9" style="116"/>
    <col min="6656" max="6656" width="7.42578125" style="116" customWidth="1"/>
    <col min="6657" max="6657" width="40.7109375" style="116" customWidth="1"/>
    <col min="6658" max="6658" width="10.7109375" style="116" bestFit="1" customWidth="1"/>
    <col min="6659" max="6659" width="9.28515625" style="116" bestFit="1" customWidth="1"/>
    <col min="6660" max="6660" width="9.42578125" style="116" customWidth="1"/>
    <col min="6661" max="6661" width="8.85546875" style="116" bestFit="1" customWidth="1"/>
    <col min="6662" max="6662" width="9.42578125" style="116" customWidth="1"/>
    <col min="6663" max="6663" width="8" style="116" bestFit="1" customWidth="1"/>
    <col min="6664" max="6664" width="9" style="116" customWidth="1"/>
    <col min="6665" max="6665" width="7.85546875" style="116" bestFit="1" customWidth="1"/>
    <col min="6666" max="6666" width="7.85546875" style="116" customWidth="1"/>
    <col min="6667" max="6667" width="9.28515625" style="116" bestFit="1" customWidth="1"/>
    <col min="6668" max="6668" width="9.5703125" style="116" bestFit="1" customWidth="1"/>
    <col min="6669" max="6911" width="9" style="116"/>
    <col min="6912" max="6912" width="7.42578125" style="116" customWidth="1"/>
    <col min="6913" max="6913" width="40.7109375" style="116" customWidth="1"/>
    <col min="6914" max="6914" width="10.7109375" style="116" bestFit="1" customWidth="1"/>
    <col min="6915" max="6915" width="9.28515625" style="116" bestFit="1" customWidth="1"/>
    <col min="6916" max="6916" width="9.42578125" style="116" customWidth="1"/>
    <col min="6917" max="6917" width="8.85546875" style="116" bestFit="1" customWidth="1"/>
    <col min="6918" max="6918" width="9.42578125" style="116" customWidth="1"/>
    <col min="6919" max="6919" width="8" style="116" bestFit="1" customWidth="1"/>
    <col min="6920" max="6920" width="9" style="116" customWidth="1"/>
    <col min="6921" max="6921" width="7.85546875" style="116" bestFit="1" customWidth="1"/>
    <col min="6922" max="6922" width="7.85546875" style="116" customWidth="1"/>
    <col min="6923" max="6923" width="9.28515625" style="116" bestFit="1" customWidth="1"/>
    <col min="6924" max="6924" width="9.5703125" style="116" bestFit="1" customWidth="1"/>
    <col min="6925" max="7167" width="9" style="116"/>
    <col min="7168" max="7168" width="7.42578125" style="116" customWidth="1"/>
    <col min="7169" max="7169" width="40.7109375" style="116" customWidth="1"/>
    <col min="7170" max="7170" width="10.7109375" style="116" bestFit="1" customWidth="1"/>
    <col min="7171" max="7171" width="9.28515625" style="116" bestFit="1" customWidth="1"/>
    <col min="7172" max="7172" width="9.42578125" style="116" customWidth="1"/>
    <col min="7173" max="7173" width="8.85546875" style="116" bestFit="1" customWidth="1"/>
    <col min="7174" max="7174" width="9.42578125" style="116" customWidth="1"/>
    <col min="7175" max="7175" width="8" style="116" bestFit="1" customWidth="1"/>
    <col min="7176" max="7176" width="9" style="116" customWidth="1"/>
    <col min="7177" max="7177" width="7.85546875" style="116" bestFit="1" customWidth="1"/>
    <col min="7178" max="7178" width="7.85546875" style="116" customWidth="1"/>
    <col min="7179" max="7179" width="9.28515625" style="116" bestFit="1" customWidth="1"/>
    <col min="7180" max="7180" width="9.5703125" style="116" bestFit="1" customWidth="1"/>
    <col min="7181" max="7423" width="9" style="116"/>
    <col min="7424" max="7424" width="7.42578125" style="116" customWidth="1"/>
    <col min="7425" max="7425" width="40.7109375" style="116" customWidth="1"/>
    <col min="7426" max="7426" width="10.7109375" style="116" bestFit="1" customWidth="1"/>
    <col min="7427" max="7427" width="9.28515625" style="116" bestFit="1" customWidth="1"/>
    <col min="7428" max="7428" width="9.42578125" style="116" customWidth="1"/>
    <col min="7429" max="7429" width="8.85546875" style="116" bestFit="1" customWidth="1"/>
    <col min="7430" max="7430" width="9.42578125" style="116" customWidth="1"/>
    <col min="7431" max="7431" width="8" style="116" bestFit="1" customWidth="1"/>
    <col min="7432" max="7432" width="9" style="116" customWidth="1"/>
    <col min="7433" max="7433" width="7.85546875" style="116" bestFit="1" customWidth="1"/>
    <col min="7434" max="7434" width="7.85546875" style="116" customWidth="1"/>
    <col min="7435" max="7435" width="9.28515625" style="116" bestFit="1" customWidth="1"/>
    <col min="7436" max="7436" width="9.5703125" style="116" bestFit="1" customWidth="1"/>
    <col min="7437" max="7679" width="9" style="116"/>
    <col min="7680" max="7680" width="7.42578125" style="116" customWidth="1"/>
    <col min="7681" max="7681" width="40.7109375" style="116" customWidth="1"/>
    <col min="7682" max="7682" width="10.7109375" style="116" bestFit="1" customWidth="1"/>
    <col min="7683" max="7683" width="9.28515625" style="116" bestFit="1" customWidth="1"/>
    <col min="7684" max="7684" width="9.42578125" style="116" customWidth="1"/>
    <col min="7685" max="7685" width="8.85546875" style="116" bestFit="1" customWidth="1"/>
    <col min="7686" max="7686" width="9.42578125" style="116" customWidth="1"/>
    <col min="7687" max="7687" width="8" style="116" bestFit="1" customWidth="1"/>
    <col min="7688" max="7688" width="9" style="116" customWidth="1"/>
    <col min="7689" max="7689" width="7.85546875" style="116" bestFit="1" customWidth="1"/>
    <col min="7690" max="7690" width="7.85546875" style="116" customWidth="1"/>
    <col min="7691" max="7691" width="9.28515625" style="116" bestFit="1" customWidth="1"/>
    <col min="7692" max="7692" width="9.5703125" style="116" bestFit="1" customWidth="1"/>
    <col min="7693" max="7935" width="9" style="116"/>
    <col min="7936" max="7936" width="7.42578125" style="116" customWidth="1"/>
    <col min="7937" max="7937" width="40.7109375" style="116" customWidth="1"/>
    <col min="7938" max="7938" width="10.7109375" style="116" bestFit="1" customWidth="1"/>
    <col min="7939" max="7939" width="9.28515625" style="116" bestFit="1" customWidth="1"/>
    <col min="7940" max="7940" width="9.42578125" style="116" customWidth="1"/>
    <col min="7941" max="7941" width="8.85546875" style="116" bestFit="1" customWidth="1"/>
    <col min="7942" max="7942" width="9.42578125" style="116" customWidth="1"/>
    <col min="7943" max="7943" width="8" style="116" bestFit="1" customWidth="1"/>
    <col min="7944" max="7944" width="9" style="116" customWidth="1"/>
    <col min="7945" max="7945" width="7.85546875" style="116" bestFit="1" customWidth="1"/>
    <col min="7946" max="7946" width="7.85546875" style="116" customWidth="1"/>
    <col min="7947" max="7947" width="9.28515625" style="116" bestFit="1" customWidth="1"/>
    <col min="7948" max="7948" width="9.5703125" style="116" bestFit="1" customWidth="1"/>
    <col min="7949" max="8191" width="9" style="116"/>
    <col min="8192" max="8192" width="7.42578125" style="116" customWidth="1"/>
    <col min="8193" max="8193" width="40.7109375" style="116" customWidth="1"/>
    <col min="8194" max="8194" width="10.7109375" style="116" bestFit="1" customWidth="1"/>
    <col min="8195" max="8195" width="9.28515625" style="116" bestFit="1" customWidth="1"/>
    <col min="8196" max="8196" width="9.42578125" style="116" customWidth="1"/>
    <col min="8197" max="8197" width="8.85546875" style="116" bestFit="1" customWidth="1"/>
    <col min="8198" max="8198" width="9.42578125" style="116" customWidth="1"/>
    <col min="8199" max="8199" width="8" style="116" bestFit="1" customWidth="1"/>
    <col min="8200" max="8200" width="9" style="116" customWidth="1"/>
    <col min="8201" max="8201" width="7.85546875" style="116" bestFit="1" customWidth="1"/>
    <col min="8202" max="8202" width="7.85546875" style="116" customWidth="1"/>
    <col min="8203" max="8203" width="9.28515625" style="116" bestFit="1" customWidth="1"/>
    <col min="8204" max="8204" width="9.5703125" style="116" bestFit="1" customWidth="1"/>
    <col min="8205" max="8447" width="9" style="116"/>
    <col min="8448" max="8448" width="7.42578125" style="116" customWidth="1"/>
    <col min="8449" max="8449" width="40.7109375" style="116" customWidth="1"/>
    <col min="8450" max="8450" width="10.7109375" style="116" bestFit="1" customWidth="1"/>
    <col min="8451" max="8451" width="9.28515625" style="116" bestFit="1" customWidth="1"/>
    <col min="8452" max="8452" width="9.42578125" style="116" customWidth="1"/>
    <col min="8453" max="8453" width="8.85546875" style="116" bestFit="1" customWidth="1"/>
    <col min="8454" max="8454" width="9.42578125" style="116" customWidth="1"/>
    <col min="8455" max="8455" width="8" style="116" bestFit="1" customWidth="1"/>
    <col min="8456" max="8456" width="9" style="116" customWidth="1"/>
    <col min="8457" max="8457" width="7.85546875" style="116" bestFit="1" customWidth="1"/>
    <col min="8458" max="8458" width="7.85546875" style="116" customWidth="1"/>
    <col min="8459" max="8459" width="9.28515625" style="116" bestFit="1" customWidth="1"/>
    <col min="8460" max="8460" width="9.5703125" style="116" bestFit="1" customWidth="1"/>
    <col min="8461" max="8703" width="9" style="116"/>
    <col min="8704" max="8704" width="7.42578125" style="116" customWidth="1"/>
    <col min="8705" max="8705" width="40.7109375" style="116" customWidth="1"/>
    <col min="8706" max="8706" width="10.7109375" style="116" bestFit="1" customWidth="1"/>
    <col min="8707" max="8707" width="9.28515625" style="116" bestFit="1" customWidth="1"/>
    <col min="8708" max="8708" width="9.42578125" style="116" customWidth="1"/>
    <col min="8709" max="8709" width="8.85546875" style="116" bestFit="1" customWidth="1"/>
    <col min="8710" max="8710" width="9.42578125" style="116" customWidth="1"/>
    <col min="8711" max="8711" width="8" style="116" bestFit="1" customWidth="1"/>
    <col min="8712" max="8712" width="9" style="116" customWidth="1"/>
    <col min="8713" max="8713" width="7.85546875" style="116" bestFit="1" customWidth="1"/>
    <col min="8714" max="8714" width="7.85546875" style="116" customWidth="1"/>
    <col min="8715" max="8715" width="9.28515625" style="116" bestFit="1" customWidth="1"/>
    <col min="8716" max="8716" width="9.5703125" style="116" bestFit="1" customWidth="1"/>
    <col min="8717" max="8959" width="9" style="116"/>
    <col min="8960" max="8960" width="7.42578125" style="116" customWidth="1"/>
    <col min="8961" max="8961" width="40.7109375" style="116" customWidth="1"/>
    <col min="8962" max="8962" width="10.7109375" style="116" bestFit="1" customWidth="1"/>
    <col min="8963" max="8963" width="9.28515625" style="116" bestFit="1" customWidth="1"/>
    <col min="8964" max="8964" width="9.42578125" style="116" customWidth="1"/>
    <col min="8965" max="8965" width="8.85546875" style="116" bestFit="1" customWidth="1"/>
    <col min="8966" max="8966" width="9.42578125" style="116" customWidth="1"/>
    <col min="8967" max="8967" width="8" style="116" bestFit="1" customWidth="1"/>
    <col min="8968" max="8968" width="9" style="116" customWidth="1"/>
    <col min="8969" max="8969" width="7.85546875" style="116" bestFit="1" customWidth="1"/>
    <col min="8970" max="8970" width="7.85546875" style="116" customWidth="1"/>
    <col min="8971" max="8971" width="9.28515625" style="116" bestFit="1" customWidth="1"/>
    <col min="8972" max="8972" width="9.5703125" style="116" bestFit="1" customWidth="1"/>
    <col min="8973" max="9215" width="9" style="116"/>
    <col min="9216" max="9216" width="7.42578125" style="116" customWidth="1"/>
    <col min="9217" max="9217" width="40.7109375" style="116" customWidth="1"/>
    <col min="9218" max="9218" width="10.7109375" style="116" bestFit="1" customWidth="1"/>
    <col min="9219" max="9219" width="9.28515625" style="116" bestFit="1" customWidth="1"/>
    <col min="9220" max="9220" width="9.42578125" style="116" customWidth="1"/>
    <col min="9221" max="9221" width="8.85546875" style="116" bestFit="1" customWidth="1"/>
    <col min="9222" max="9222" width="9.42578125" style="116" customWidth="1"/>
    <col min="9223" max="9223" width="8" style="116" bestFit="1" customWidth="1"/>
    <col min="9224" max="9224" width="9" style="116" customWidth="1"/>
    <col min="9225" max="9225" width="7.85546875" style="116" bestFit="1" customWidth="1"/>
    <col min="9226" max="9226" width="7.85546875" style="116" customWidth="1"/>
    <col min="9227" max="9227" width="9.28515625" style="116" bestFit="1" customWidth="1"/>
    <col min="9228" max="9228" width="9.5703125" style="116" bestFit="1" customWidth="1"/>
    <col min="9229" max="9471" width="9" style="116"/>
    <col min="9472" max="9472" width="7.42578125" style="116" customWidth="1"/>
    <col min="9473" max="9473" width="40.7109375" style="116" customWidth="1"/>
    <col min="9474" max="9474" width="10.7109375" style="116" bestFit="1" customWidth="1"/>
    <col min="9475" max="9475" width="9.28515625" style="116" bestFit="1" customWidth="1"/>
    <col min="9476" max="9476" width="9.42578125" style="116" customWidth="1"/>
    <col min="9477" max="9477" width="8.85546875" style="116" bestFit="1" customWidth="1"/>
    <col min="9478" max="9478" width="9.42578125" style="116" customWidth="1"/>
    <col min="9479" max="9479" width="8" style="116" bestFit="1" customWidth="1"/>
    <col min="9480" max="9480" width="9" style="116" customWidth="1"/>
    <col min="9481" max="9481" width="7.85546875" style="116" bestFit="1" customWidth="1"/>
    <col min="9482" max="9482" width="7.85546875" style="116" customWidth="1"/>
    <col min="9483" max="9483" width="9.28515625" style="116" bestFit="1" customWidth="1"/>
    <col min="9484" max="9484" width="9.5703125" style="116" bestFit="1" customWidth="1"/>
    <col min="9485" max="9727" width="9" style="116"/>
    <col min="9728" max="9728" width="7.42578125" style="116" customWidth="1"/>
    <col min="9729" max="9729" width="40.7109375" style="116" customWidth="1"/>
    <col min="9730" max="9730" width="10.7109375" style="116" bestFit="1" customWidth="1"/>
    <col min="9731" max="9731" width="9.28515625" style="116" bestFit="1" customWidth="1"/>
    <col min="9732" max="9732" width="9.42578125" style="116" customWidth="1"/>
    <col min="9733" max="9733" width="8.85546875" style="116" bestFit="1" customWidth="1"/>
    <col min="9734" max="9734" width="9.42578125" style="116" customWidth="1"/>
    <col min="9735" max="9735" width="8" style="116" bestFit="1" customWidth="1"/>
    <col min="9736" max="9736" width="9" style="116" customWidth="1"/>
    <col min="9737" max="9737" width="7.85546875" style="116" bestFit="1" customWidth="1"/>
    <col min="9738" max="9738" width="7.85546875" style="116" customWidth="1"/>
    <col min="9739" max="9739" width="9.28515625" style="116" bestFit="1" customWidth="1"/>
    <col min="9740" max="9740" width="9.5703125" style="116" bestFit="1" customWidth="1"/>
    <col min="9741" max="9983" width="9" style="116"/>
    <col min="9984" max="9984" width="7.42578125" style="116" customWidth="1"/>
    <col min="9985" max="9985" width="40.7109375" style="116" customWidth="1"/>
    <col min="9986" max="9986" width="10.7109375" style="116" bestFit="1" customWidth="1"/>
    <col min="9987" max="9987" width="9.28515625" style="116" bestFit="1" customWidth="1"/>
    <col min="9988" max="9988" width="9.42578125" style="116" customWidth="1"/>
    <col min="9989" max="9989" width="8.85546875" style="116" bestFit="1" customWidth="1"/>
    <col min="9990" max="9990" width="9.42578125" style="116" customWidth="1"/>
    <col min="9991" max="9991" width="8" style="116" bestFit="1" customWidth="1"/>
    <col min="9992" max="9992" width="9" style="116" customWidth="1"/>
    <col min="9993" max="9993" width="7.85546875" style="116" bestFit="1" customWidth="1"/>
    <col min="9994" max="9994" width="7.85546875" style="116" customWidth="1"/>
    <col min="9995" max="9995" width="9.28515625" style="116" bestFit="1" customWidth="1"/>
    <col min="9996" max="9996" width="9.5703125" style="116" bestFit="1" customWidth="1"/>
    <col min="9997" max="10239" width="9" style="116"/>
    <col min="10240" max="10240" width="7.42578125" style="116" customWidth="1"/>
    <col min="10241" max="10241" width="40.7109375" style="116" customWidth="1"/>
    <col min="10242" max="10242" width="10.7109375" style="116" bestFit="1" customWidth="1"/>
    <col min="10243" max="10243" width="9.28515625" style="116" bestFit="1" customWidth="1"/>
    <col min="10244" max="10244" width="9.42578125" style="116" customWidth="1"/>
    <col min="10245" max="10245" width="8.85546875" style="116" bestFit="1" customWidth="1"/>
    <col min="10246" max="10246" width="9.42578125" style="116" customWidth="1"/>
    <col min="10247" max="10247" width="8" style="116" bestFit="1" customWidth="1"/>
    <col min="10248" max="10248" width="9" style="116" customWidth="1"/>
    <col min="10249" max="10249" width="7.85546875" style="116" bestFit="1" customWidth="1"/>
    <col min="10250" max="10250" width="7.85546875" style="116" customWidth="1"/>
    <col min="10251" max="10251" width="9.28515625" style="116" bestFit="1" customWidth="1"/>
    <col min="10252" max="10252" width="9.5703125" style="116" bestFit="1" customWidth="1"/>
    <col min="10253" max="10495" width="9" style="116"/>
    <col min="10496" max="10496" width="7.42578125" style="116" customWidth="1"/>
    <col min="10497" max="10497" width="40.7109375" style="116" customWidth="1"/>
    <col min="10498" max="10498" width="10.7109375" style="116" bestFit="1" customWidth="1"/>
    <col min="10499" max="10499" width="9.28515625" style="116" bestFit="1" customWidth="1"/>
    <col min="10500" max="10500" width="9.42578125" style="116" customWidth="1"/>
    <col min="10501" max="10501" width="8.85546875" style="116" bestFit="1" customWidth="1"/>
    <col min="10502" max="10502" width="9.42578125" style="116" customWidth="1"/>
    <col min="10503" max="10503" width="8" style="116" bestFit="1" customWidth="1"/>
    <col min="10504" max="10504" width="9" style="116" customWidth="1"/>
    <col min="10505" max="10505" width="7.85546875" style="116" bestFit="1" customWidth="1"/>
    <col min="10506" max="10506" width="7.85546875" style="116" customWidth="1"/>
    <col min="10507" max="10507" width="9.28515625" style="116" bestFit="1" customWidth="1"/>
    <col min="10508" max="10508" width="9.5703125" style="116" bestFit="1" customWidth="1"/>
    <col min="10509" max="10751" width="9" style="116"/>
    <col min="10752" max="10752" width="7.42578125" style="116" customWidth="1"/>
    <col min="10753" max="10753" width="40.7109375" style="116" customWidth="1"/>
    <col min="10754" max="10754" width="10.7109375" style="116" bestFit="1" customWidth="1"/>
    <col min="10755" max="10755" width="9.28515625" style="116" bestFit="1" customWidth="1"/>
    <col min="10756" max="10756" width="9.42578125" style="116" customWidth="1"/>
    <col min="10757" max="10757" width="8.85546875" style="116" bestFit="1" customWidth="1"/>
    <col min="10758" max="10758" width="9.42578125" style="116" customWidth="1"/>
    <col min="10759" max="10759" width="8" style="116" bestFit="1" customWidth="1"/>
    <col min="10760" max="10760" width="9" style="116" customWidth="1"/>
    <col min="10761" max="10761" width="7.85546875" style="116" bestFit="1" customWidth="1"/>
    <col min="10762" max="10762" width="7.85546875" style="116" customWidth="1"/>
    <col min="10763" max="10763" width="9.28515625" style="116" bestFit="1" customWidth="1"/>
    <col min="10764" max="10764" width="9.5703125" style="116" bestFit="1" customWidth="1"/>
    <col min="10765" max="11007" width="9" style="116"/>
    <col min="11008" max="11008" width="7.42578125" style="116" customWidth="1"/>
    <col min="11009" max="11009" width="40.7109375" style="116" customWidth="1"/>
    <col min="11010" max="11010" width="10.7109375" style="116" bestFit="1" customWidth="1"/>
    <col min="11011" max="11011" width="9.28515625" style="116" bestFit="1" customWidth="1"/>
    <col min="11012" max="11012" width="9.42578125" style="116" customWidth="1"/>
    <col min="11013" max="11013" width="8.85546875" style="116" bestFit="1" customWidth="1"/>
    <col min="11014" max="11014" width="9.42578125" style="116" customWidth="1"/>
    <col min="11015" max="11015" width="8" style="116" bestFit="1" customWidth="1"/>
    <col min="11016" max="11016" width="9" style="116" customWidth="1"/>
    <col min="11017" max="11017" width="7.85546875" style="116" bestFit="1" customWidth="1"/>
    <col min="11018" max="11018" width="7.85546875" style="116" customWidth="1"/>
    <col min="11019" max="11019" width="9.28515625" style="116" bestFit="1" customWidth="1"/>
    <col min="11020" max="11020" width="9.5703125" style="116" bestFit="1" customWidth="1"/>
    <col min="11021" max="11263" width="9" style="116"/>
    <col min="11264" max="11264" width="7.42578125" style="116" customWidth="1"/>
    <col min="11265" max="11265" width="40.7109375" style="116" customWidth="1"/>
    <col min="11266" max="11266" width="10.7109375" style="116" bestFit="1" customWidth="1"/>
    <col min="11267" max="11267" width="9.28515625" style="116" bestFit="1" customWidth="1"/>
    <col min="11268" max="11268" width="9.42578125" style="116" customWidth="1"/>
    <col min="11269" max="11269" width="8.85546875" style="116" bestFit="1" customWidth="1"/>
    <col min="11270" max="11270" width="9.42578125" style="116" customWidth="1"/>
    <col min="11271" max="11271" width="8" style="116" bestFit="1" customWidth="1"/>
    <col min="11272" max="11272" width="9" style="116" customWidth="1"/>
    <col min="11273" max="11273" width="7.85546875" style="116" bestFit="1" customWidth="1"/>
    <col min="11274" max="11274" width="7.85546875" style="116" customWidth="1"/>
    <col min="11275" max="11275" width="9.28515625" style="116" bestFit="1" customWidth="1"/>
    <col min="11276" max="11276" width="9.5703125" style="116" bestFit="1" customWidth="1"/>
    <col min="11277" max="11519" width="9" style="116"/>
    <col min="11520" max="11520" width="7.42578125" style="116" customWidth="1"/>
    <col min="11521" max="11521" width="40.7109375" style="116" customWidth="1"/>
    <col min="11522" max="11522" width="10.7109375" style="116" bestFit="1" customWidth="1"/>
    <col min="11523" max="11523" width="9.28515625" style="116" bestFit="1" customWidth="1"/>
    <col min="11524" max="11524" width="9.42578125" style="116" customWidth="1"/>
    <col min="11525" max="11525" width="8.85546875" style="116" bestFit="1" customWidth="1"/>
    <col min="11526" max="11526" width="9.42578125" style="116" customWidth="1"/>
    <col min="11527" max="11527" width="8" style="116" bestFit="1" customWidth="1"/>
    <col min="11528" max="11528" width="9" style="116" customWidth="1"/>
    <col min="11529" max="11529" width="7.85546875" style="116" bestFit="1" customWidth="1"/>
    <col min="11530" max="11530" width="7.85546875" style="116" customWidth="1"/>
    <col min="11531" max="11531" width="9.28515625" style="116" bestFit="1" customWidth="1"/>
    <col min="11532" max="11532" width="9.5703125" style="116" bestFit="1" customWidth="1"/>
    <col min="11533" max="11775" width="9" style="116"/>
    <col min="11776" max="11776" width="7.42578125" style="116" customWidth="1"/>
    <col min="11777" max="11777" width="40.7109375" style="116" customWidth="1"/>
    <col min="11778" max="11778" width="10.7109375" style="116" bestFit="1" customWidth="1"/>
    <col min="11779" max="11779" width="9.28515625" style="116" bestFit="1" customWidth="1"/>
    <col min="11780" max="11780" width="9.42578125" style="116" customWidth="1"/>
    <col min="11781" max="11781" width="8.85546875" style="116" bestFit="1" customWidth="1"/>
    <col min="11782" max="11782" width="9.42578125" style="116" customWidth="1"/>
    <col min="11783" max="11783" width="8" style="116" bestFit="1" customWidth="1"/>
    <col min="11784" max="11784" width="9" style="116" customWidth="1"/>
    <col min="11785" max="11785" width="7.85546875" style="116" bestFit="1" customWidth="1"/>
    <col min="11786" max="11786" width="7.85546875" style="116" customWidth="1"/>
    <col min="11787" max="11787" width="9.28515625" style="116" bestFit="1" customWidth="1"/>
    <col min="11788" max="11788" width="9.5703125" style="116" bestFit="1" customWidth="1"/>
    <col min="11789" max="12031" width="9" style="116"/>
    <col min="12032" max="12032" width="7.42578125" style="116" customWidth="1"/>
    <col min="12033" max="12033" width="40.7109375" style="116" customWidth="1"/>
    <col min="12034" max="12034" width="10.7109375" style="116" bestFit="1" customWidth="1"/>
    <col min="12035" max="12035" width="9.28515625" style="116" bestFit="1" customWidth="1"/>
    <col min="12036" max="12036" width="9.42578125" style="116" customWidth="1"/>
    <col min="12037" max="12037" width="8.85546875" style="116" bestFit="1" customWidth="1"/>
    <col min="12038" max="12038" width="9.42578125" style="116" customWidth="1"/>
    <col min="12039" max="12039" width="8" style="116" bestFit="1" customWidth="1"/>
    <col min="12040" max="12040" width="9" style="116" customWidth="1"/>
    <col min="12041" max="12041" width="7.85546875" style="116" bestFit="1" customWidth="1"/>
    <col min="12042" max="12042" width="7.85546875" style="116" customWidth="1"/>
    <col min="12043" max="12043" width="9.28515625" style="116" bestFit="1" customWidth="1"/>
    <col min="12044" max="12044" width="9.5703125" style="116" bestFit="1" customWidth="1"/>
    <col min="12045" max="12287" width="9" style="116"/>
    <col min="12288" max="12288" width="7.42578125" style="116" customWidth="1"/>
    <col min="12289" max="12289" width="40.7109375" style="116" customWidth="1"/>
    <col min="12290" max="12290" width="10.7109375" style="116" bestFit="1" customWidth="1"/>
    <col min="12291" max="12291" width="9.28515625" style="116" bestFit="1" customWidth="1"/>
    <col min="12292" max="12292" width="9.42578125" style="116" customWidth="1"/>
    <col min="12293" max="12293" width="8.85546875" style="116" bestFit="1" customWidth="1"/>
    <col min="12294" max="12294" width="9.42578125" style="116" customWidth="1"/>
    <col min="12295" max="12295" width="8" style="116" bestFit="1" customWidth="1"/>
    <col min="12296" max="12296" width="9" style="116" customWidth="1"/>
    <col min="12297" max="12297" width="7.85546875" style="116" bestFit="1" customWidth="1"/>
    <col min="12298" max="12298" width="7.85546875" style="116" customWidth="1"/>
    <col min="12299" max="12299" width="9.28515625" style="116" bestFit="1" customWidth="1"/>
    <col min="12300" max="12300" width="9.5703125" style="116" bestFit="1" customWidth="1"/>
    <col min="12301" max="12543" width="9" style="116"/>
    <col min="12544" max="12544" width="7.42578125" style="116" customWidth="1"/>
    <col min="12545" max="12545" width="40.7109375" style="116" customWidth="1"/>
    <col min="12546" max="12546" width="10.7109375" style="116" bestFit="1" customWidth="1"/>
    <col min="12547" max="12547" width="9.28515625" style="116" bestFit="1" customWidth="1"/>
    <col min="12548" max="12548" width="9.42578125" style="116" customWidth="1"/>
    <col min="12549" max="12549" width="8.85546875" style="116" bestFit="1" customWidth="1"/>
    <col min="12550" max="12550" width="9.42578125" style="116" customWidth="1"/>
    <col min="12551" max="12551" width="8" style="116" bestFit="1" customWidth="1"/>
    <col min="12552" max="12552" width="9" style="116" customWidth="1"/>
    <col min="12553" max="12553" width="7.85546875" style="116" bestFit="1" customWidth="1"/>
    <col min="12554" max="12554" width="7.85546875" style="116" customWidth="1"/>
    <col min="12555" max="12555" width="9.28515625" style="116" bestFit="1" customWidth="1"/>
    <col min="12556" max="12556" width="9.5703125" style="116" bestFit="1" customWidth="1"/>
    <col min="12557" max="12799" width="9" style="116"/>
    <col min="12800" max="12800" width="7.42578125" style="116" customWidth="1"/>
    <col min="12801" max="12801" width="40.7109375" style="116" customWidth="1"/>
    <col min="12802" max="12802" width="10.7109375" style="116" bestFit="1" customWidth="1"/>
    <col min="12803" max="12803" width="9.28515625" style="116" bestFit="1" customWidth="1"/>
    <col min="12804" max="12804" width="9.42578125" style="116" customWidth="1"/>
    <col min="12805" max="12805" width="8.85546875" style="116" bestFit="1" customWidth="1"/>
    <col min="12806" max="12806" width="9.42578125" style="116" customWidth="1"/>
    <col min="12807" max="12807" width="8" style="116" bestFit="1" customWidth="1"/>
    <col min="12808" max="12808" width="9" style="116" customWidth="1"/>
    <col min="12809" max="12809" width="7.85546875" style="116" bestFit="1" customWidth="1"/>
    <col min="12810" max="12810" width="7.85546875" style="116" customWidth="1"/>
    <col min="12811" max="12811" width="9.28515625" style="116" bestFit="1" customWidth="1"/>
    <col min="12812" max="12812" width="9.5703125" style="116" bestFit="1" customWidth="1"/>
    <col min="12813" max="13055" width="9" style="116"/>
    <col min="13056" max="13056" width="7.42578125" style="116" customWidth="1"/>
    <col min="13057" max="13057" width="40.7109375" style="116" customWidth="1"/>
    <col min="13058" max="13058" width="10.7109375" style="116" bestFit="1" customWidth="1"/>
    <col min="13059" max="13059" width="9.28515625" style="116" bestFit="1" customWidth="1"/>
    <col min="13060" max="13060" width="9.42578125" style="116" customWidth="1"/>
    <col min="13061" max="13061" width="8.85546875" style="116" bestFit="1" customWidth="1"/>
    <col min="13062" max="13062" width="9.42578125" style="116" customWidth="1"/>
    <col min="13063" max="13063" width="8" style="116" bestFit="1" customWidth="1"/>
    <col min="13064" max="13064" width="9" style="116" customWidth="1"/>
    <col min="13065" max="13065" width="7.85546875" style="116" bestFit="1" customWidth="1"/>
    <col min="13066" max="13066" width="7.85546875" style="116" customWidth="1"/>
    <col min="13067" max="13067" width="9.28515625" style="116" bestFit="1" customWidth="1"/>
    <col min="13068" max="13068" width="9.5703125" style="116" bestFit="1" customWidth="1"/>
    <col min="13069" max="13311" width="9" style="116"/>
    <col min="13312" max="13312" width="7.42578125" style="116" customWidth="1"/>
    <col min="13313" max="13313" width="40.7109375" style="116" customWidth="1"/>
    <col min="13314" max="13314" width="10.7109375" style="116" bestFit="1" customWidth="1"/>
    <col min="13315" max="13315" width="9.28515625" style="116" bestFit="1" customWidth="1"/>
    <col min="13316" max="13316" width="9.42578125" style="116" customWidth="1"/>
    <col min="13317" max="13317" width="8.85546875" style="116" bestFit="1" customWidth="1"/>
    <col min="13318" max="13318" width="9.42578125" style="116" customWidth="1"/>
    <col min="13319" max="13319" width="8" style="116" bestFit="1" customWidth="1"/>
    <col min="13320" max="13320" width="9" style="116" customWidth="1"/>
    <col min="13321" max="13321" width="7.85546875" style="116" bestFit="1" customWidth="1"/>
    <col min="13322" max="13322" width="7.85546875" style="116" customWidth="1"/>
    <col min="13323" max="13323" width="9.28515625" style="116" bestFit="1" customWidth="1"/>
    <col min="13324" max="13324" width="9.5703125" style="116" bestFit="1" customWidth="1"/>
    <col min="13325" max="13567" width="9" style="116"/>
    <col min="13568" max="13568" width="7.42578125" style="116" customWidth="1"/>
    <col min="13569" max="13569" width="40.7109375" style="116" customWidth="1"/>
    <col min="13570" max="13570" width="10.7109375" style="116" bestFit="1" customWidth="1"/>
    <col min="13571" max="13571" width="9.28515625" style="116" bestFit="1" customWidth="1"/>
    <col min="13572" max="13572" width="9.42578125" style="116" customWidth="1"/>
    <col min="13573" max="13573" width="8.85546875" style="116" bestFit="1" customWidth="1"/>
    <col min="13574" max="13574" width="9.42578125" style="116" customWidth="1"/>
    <col min="13575" max="13575" width="8" style="116" bestFit="1" customWidth="1"/>
    <col min="13576" max="13576" width="9" style="116" customWidth="1"/>
    <col min="13577" max="13577" width="7.85546875" style="116" bestFit="1" customWidth="1"/>
    <col min="13578" max="13578" width="7.85546875" style="116" customWidth="1"/>
    <col min="13579" max="13579" width="9.28515625" style="116" bestFit="1" customWidth="1"/>
    <col min="13580" max="13580" width="9.5703125" style="116" bestFit="1" customWidth="1"/>
    <col min="13581" max="13823" width="9" style="116"/>
    <col min="13824" max="13824" width="7.42578125" style="116" customWidth="1"/>
    <col min="13825" max="13825" width="40.7109375" style="116" customWidth="1"/>
    <col min="13826" max="13826" width="10.7109375" style="116" bestFit="1" customWidth="1"/>
    <col min="13827" max="13827" width="9.28515625" style="116" bestFit="1" customWidth="1"/>
    <col min="13828" max="13828" width="9.42578125" style="116" customWidth="1"/>
    <col min="13829" max="13829" width="8.85546875" style="116" bestFit="1" customWidth="1"/>
    <col min="13830" max="13830" width="9.42578125" style="116" customWidth="1"/>
    <col min="13831" max="13831" width="8" style="116" bestFit="1" customWidth="1"/>
    <col min="13832" max="13832" width="9" style="116" customWidth="1"/>
    <col min="13833" max="13833" width="7.85546875" style="116" bestFit="1" customWidth="1"/>
    <col min="13834" max="13834" width="7.85546875" style="116" customWidth="1"/>
    <col min="13835" max="13835" width="9.28515625" style="116" bestFit="1" customWidth="1"/>
    <col min="13836" max="13836" width="9.5703125" style="116" bestFit="1" customWidth="1"/>
    <col min="13837" max="14079" width="9" style="116"/>
    <col min="14080" max="14080" width="7.42578125" style="116" customWidth="1"/>
    <col min="14081" max="14081" width="40.7109375" style="116" customWidth="1"/>
    <col min="14082" max="14082" width="10.7109375" style="116" bestFit="1" customWidth="1"/>
    <col min="14083" max="14083" width="9.28515625" style="116" bestFit="1" customWidth="1"/>
    <col min="14084" max="14084" width="9.42578125" style="116" customWidth="1"/>
    <col min="14085" max="14085" width="8.85546875" style="116" bestFit="1" customWidth="1"/>
    <col min="14086" max="14086" width="9.42578125" style="116" customWidth="1"/>
    <col min="14087" max="14087" width="8" style="116" bestFit="1" customWidth="1"/>
    <col min="14088" max="14088" width="9" style="116" customWidth="1"/>
    <col min="14089" max="14089" width="7.85546875" style="116" bestFit="1" customWidth="1"/>
    <col min="14090" max="14090" width="7.85546875" style="116" customWidth="1"/>
    <col min="14091" max="14091" width="9.28515625" style="116" bestFit="1" customWidth="1"/>
    <col min="14092" max="14092" width="9.5703125" style="116" bestFit="1" customWidth="1"/>
    <col min="14093" max="14335" width="9" style="116"/>
    <col min="14336" max="14336" width="7.42578125" style="116" customWidth="1"/>
    <col min="14337" max="14337" width="40.7109375" style="116" customWidth="1"/>
    <col min="14338" max="14338" width="10.7109375" style="116" bestFit="1" customWidth="1"/>
    <col min="14339" max="14339" width="9.28515625" style="116" bestFit="1" customWidth="1"/>
    <col min="14340" max="14340" width="9.42578125" style="116" customWidth="1"/>
    <col min="14341" max="14341" width="8.85546875" style="116" bestFit="1" customWidth="1"/>
    <col min="14342" max="14342" width="9.42578125" style="116" customWidth="1"/>
    <col min="14343" max="14343" width="8" style="116" bestFit="1" customWidth="1"/>
    <col min="14344" max="14344" width="9" style="116" customWidth="1"/>
    <col min="14345" max="14345" width="7.85546875" style="116" bestFit="1" customWidth="1"/>
    <col min="14346" max="14346" width="7.85546875" style="116" customWidth="1"/>
    <col min="14347" max="14347" width="9.28515625" style="116" bestFit="1" customWidth="1"/>
    <col min="14348" max="14348" width="9.5703125" style="116" bestFit="1" customWidth="1"/>
    <col min="14349" max="14591" width="9" style="116"/>
    <col min="14592" max="14592" width="7.42578125" style="116" customWidth="1"/>
    <col min="14593" max="14593" width="40.7109375" style="116" customWidth="1"/>
    <col min="14594" max="14594" width="10.7109375" style="116" bestFit="1" customWidth="1"/>
    <col min="14595" max="14595" width="9.28515625" style="116" bestFit="1" customWidth="1"/>
    <col min="14596" max="14596" width="9.42578125" style="116" customWidth="1"/>
    <col min="14597" max="14597" width="8.85546875" style="116" bestFit="1" customWidth="1"/>
    <col min="14598" max="14598" width="9.42578125" style="116" customWidth="1"/>
    <col min="14599" max="14599" width="8" style="116" bestFit="1" customWidth="1"/>
    <col min="14600" max="14600" width="9" style="116" customWidth="1"/>
    <col min="14601" max="14601" width="7.85546875" style="116" bestFit="1" customWidth="1"/>
    <col min="14602" max="14602" width="7.85546875" style="116" customWidth="1"/>
    <col min="14603" max="14603" width="9.28515625" style="116" bestFit="1" customWidth="1"/>
    <col min="14604" max="14604" width="9.5703125" style="116" bestFit="1" customWidth="1"/>
    <col min="14605" max="14847" width="9" style="116"/>
    <col min="14848" max="14848" width="7.42578125" style="116" customWidth="1"/>
    <col min="14849" max="14849" width="40.7109375" style="116" customWidth="1"/>
    <col min="14850" max="14850" width="10.7109375" style="116" bestFit="1" customWidth="1"/>
    <col min="14851" max="14851" width="9.28515625" style="116" bestFit="1" customWidth="1"/>
    <col min="14852" max="14852" width="9.42578125" style="116" customWidth="1"/>
    <col min="14853" max="14853" width="8.85546875" style="116" bestFit="1" customWidth="1"/>
    <col min="14854" max="14854" width="9.42578125" style="116" customWidth="1"/>
    <col min="14855" max="14855" width="8" style="116" bestFit="1" customWidth="1"/>
    <col min="14856" max="14856" width="9" style="116" customWidth="1"/>
    <col min="14857" max="14857" width="7.85546875" style="116" bestFit="1" customWidth="1"/>
    <col min="14858" max="14858" width="7.85546875" style="116" customWidth="1"/>
    <col min="14859" max="14859" width="9.28515625" style="116" bestFit="1" customWidth="1"/>
    <col min="14860" max="14860" width="9.5703125" style="116" bestFit="1" customWidth="1"/>
    <col min="14861" max="15103" width="9" style="116"/>
    <col min="15104" max="15104" width="7.42578125" style="116" customWidth="1"/>
    <col min="15105" max="15105" width="40.7109375" style="116" customWidth="1"/>
    <col min="15106" max="15106" width="10.7109375" style="116" bestFit="1" customWidth="1"/>
    <col min="15107" max="15107" width="9.28515625" style="116" bestFit="1" customWidth="1"/>
    <col min="15108" max="15108" width="9.42578125" style="116" customWidth="1"/>
    <col min="15109" max="15109" width="8.85546875" style="116" bestFit="1" customWidth="1"/>
    <col min="15110" max="15110" width="9.42578125" style="116" customWidth="1"/>
    <col min="15111" max="15111" width="8" style="116" bestFit="1" customWidth="1"/>
    <col min="15112" max="15112" width="9" style="116" customWidth="1"/>
    <col min="15113" max="15113" width="7.85546875" style="116" bestFit="1" customWidth="1"/>
    <col min="15114" max="15114" width="7.85546875" style="116" customWidth="1"/>
    <col min="15115" max="15115" width="9.28515625" style="116" bestFit="1" customWidth="1"/>
    <col min="15116" max="15116" width="9.5703125" style="116" bestFit="1" customWidth="1"/>
    <col min="15117" max="15359" width="9" style="116"/>
    <col min="15360" max="15360" width="7.42578125" style="116" customWidth="1"/>
    <col min="15361" max="15361" width="40.7109375" style="116" customWidth="1"/>
    <col min="15362" max="15362" width="10.7109375" style="116" bestFit="1" customWidth="1"/>
    <col min="15363" max="15363" width="9.28515625" style="116" bestFit="1" customWidth="1"/>
    <col min="15364" max="15364" width="9.42578125" style="116" customWidth="1"/>
    <col min="15365" max="15365" width="8.85546875" style="116" bestFit="1" customWidth="1"/>
    <col min="15366" max="15366" width="9.42578125" style="116" customWidth="1"/>
    <col min="15367" max="15367" width="8" style="116" bestFit="1" customWidth="1"/>
    <col min="15368" max="15368" width="9" style="116" customWidth="1"/>
    <col min="15369" max="15369" width="7.85546875" style="116" bestFit="1" customWidth="1"/>
    <col min="15370" max="15370" width="7.85546875" style="116" customWidth="1"/>
    <col min="15371" max="15371" width="9.28515625" style="116" bestFit="1" customWidth="1"/>
    <col min="15372" max="15372" width="9.5703125" style="116" bestFit="1" customWidth="1"/>
    <col min="15373" max="15615" width="9" style="116"/>
    <col min="15616" max="15616" width="7.42578125" style="116" customWidth="1"/>
    <col min="15617" max="15617" width="40.7109375" style="116" customWidth="1"/>
    <col min="15618" max="15618" width="10.7109375" style="116" bestFit="1" customWidth="1"/>
    <col min="15619" max="15619" width="9.28515625" style="116" bestFit="1" customWidth="1"/>
    <col min="15620" max="15620" width="9.42578125" style="116" customWidth="1"/>
    <col min="15621" max="15621" width="8.85546875" style="116" bestFit="1" customWidth="1"/>
    <col min="15622" max="15622" width="9.42578125" style="116" customWidth="1"/>
    <col min="15623" max="15623" width="8" style="116" bestFit="1" customWidth="1"/>
    <col min="15624" max="15624" width="9" style="116" customWidth="1"/>
    <col min="15625" max="15625" width="7.85546875" style="116" bestFit="1" customWidth="1"/>
    <col min="15626" max="15626" width="7.85546875" style="116" customWidth="1"/>
    <col min="15627" max="15627" width="9.28515625" style="116" bestFit="1" customWidth="1"/>
    <col min="15628" max="15628" width="9.5703125" style="116" bestFit="1" customWidth="1"/>
    <col min="15629" max="15871" width="9" style="116"/>
    <col min="15872" max="15872" width="7.42578125" style="116" customWidth="1"/>
    <col min="15873" max="15873" width="40.7109375" style="116" customWidth="1"/>
    <col min="15874" max="15874" width="10.7109375" style="116" bestFit="1" customWidth="1"/>
    <col min="15875" max="15875" width="9.28515625" style="116" bestFit="1" customWidth="1"/>
    <col min="15876" max="15876" width="9.42578125" style="116" customWidth="1"/>
    <col min="15877" max="15877" width="8.85546875" style="116" bestFit="1" customWidth="1"/>
    <col min="15878" max="15878" width="9.42578125" style="116" customWidth="1"/>
    <col min="15879" max="15879" width="8" style="116" bestFit="1" customWidth="1"/>
    <col min="15880" max="15880" width="9" style="116" customWidth="1"/>
    <col min="15881" max="15881" width="7.85546875" style="116" bestFit="1" customWidth="1"/>
    <col min="15882" max="15882" width="7.85546875" style="116" customWidth="1"/>
    <col min="15883" max="15883" width="9.28515625" style="116" bestFit="1" customWidth="1"/>
    <col min="15884" max="15884" width="9.5703125" style="116" bestFit="1" customWidth="1"/>
    <col min="15885" max="16127" width="9" style="116"/>
    <col min="16128" max="16128" width="7.42578125" style="116" customWidth="1"/>
    <col min="16129" max="16129" width="40.7109375" style="116" customWidth="1"/>
    <col min="16130" max="16130" width="10.7109375" style="116" bestFit="1" customWidth="1"/>
    <col min="16131" max="16131" width="9.28515625" style="116" bestFit="1" customWidth="1"/>
    <col min="16132" max="16132" width="9.42578125" style="116" customWidth="1"/>
    <col min="16133" max="16133" width="8.85546875" style="116" bestFit="1" customWidth="1"/>
    <col min="16134" max="16134" width="9.42578125" style="116" customWidth="1"/>
    <col min="16135" max="16135" width="8" style="116" bestFit="1" customWidth="1"/>
    <col min="16136" max="16136" width="9" style="116" customWidth="1"/>
    <col min="16137" max="16137" width="7.85546875" style="116" bestFit="1" customWidth="1"/>
    <col min="16138" max="16138" width="7.85546875" style="116" customWidth="1"/>
    <col min="16139" max="16139" width="9.28515625" style="116" bestFit="1" customWidth="1"/>
    <col min="16140" max="16140" width="9.5703125" style="116" bestFit="1" customWidth="1"/>
    <col min="16141" max="16384" width="9" style="116"/>
  </cols>
  <sheetData>
    <row r="1" spans="1:17" ht="13.5" thickBot="1" x14ac:dyDescent="0.25"/>
    <row r="2" spans="1:17" s="119" customFormat="1" ht="23.25" x14ac:dyDescent="0.2">
      <c r="A2" s="118"/>
      <c r="B2" s="234"/>
      <c r="C2" s="246" t="s">
        <v>202</v>
      </c>
      <c r="D2" s="247"/>
      <c r="E2" s="247"/>
      <c r="F2" s="247"/>
      <c r="G2" s="247"/>
      <c r="H2" s="247"/>
      <c r="I2" s="247"/>
      <c r="J2" s="247"/>
      <c r="K2" s="247"/>
      <c r="L2" s="252" t="s">
        <v>218</v>
      </c>
      <c r="M2" s="253"/>
      <c r="N2" s="254"/>
    </row>
    <row r="3" spans="1:17" s="119" customFormat="1" ht="23.25" x14ac:dyDescent="0.2">
      <c r="A3" s="120"/>
      <c r="B3" s="235"/>
      <c r="C3" s="248"/>
      <c r="D3" s="249"/>
      <c r="E3" s="249"/>
      <c r="F3" s="249"/>
      <c r="G3" s="249"/>
      <c r="H3" s="249"/>
      <c r="I3" s="249"/>
      <c r="J3" s="249"/>
      <c r="K3" s="249"/>
      <c r="L3" s="255"/>
      <c r="M3" s="256"/>
      <c r="N3" s="257"/>
    </row>
    <row r="4" spans="1:17" s="119" customFormat="1" ht="23.25" x14ac:dyDescent="0.2">
      <c r="A4" s="120"/>
      <c r="B4" s="235"/>
      <c r="C4" s="250"/>
      <c r="D4" s="251"/>
      <c r="E4" s="251"/>
      <c r="F4" s="251"/>
      <c r="G4" s="251"/>
      <c r="H4" s="251"/>
      <c r="I4" s="251"/>
      <c r="J4" s="251"/>
      <c r="K4" s="251"/>
      <c r="L4" s="166" t="s">
        <v>219</v>
      </c>
      <c r="M4" s="166" t="s">
        <v>203</v>
      </c>
      <c r="N4" s="167" t="s">
        <v>220</v>
      </c>
    </row>
    <row r="5" spans="1:17" s="119" customFormat="1" ht="15.75" x14ac:dyDescent="0.2">
      <c r="A5" s="236" t="s">
        <v>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1:17" s="119" customFormat="1" ht="13.15" customHeight="1" x14ac:dyDescent="0.2">
      <c r="A6" s="239" t="s">
        <v>217</v>
      </c>
      <c r="B6" s="240"/>
      <c r="C6" s="241"/>
      <c r="D6" s="242" t="s">
        <v>423</v>
      </c>
      <c r="E6" s="243"/>
      <c r="F6" s="243"/>
      <c r="G6" s="243"/>
      <c r="H6" s="243"/>
      <c r="I6" s="243"/>
      <c r="J6" s="243"/>
      <c r="K6" s="243"/>
      <c r="L6" s="244"/>
      <c r="M6" s="240"/>
      <c r="N6" s="245"/>
    </row>
    <row r="7" spans="1:17" s="119" customFormat="1" ht="13.5" thickBot="1" x14ac:dyDescent="0.25">
      <c r="A7" s="258" t="s">
        <v>4</v>
      </c>
      <c r="B7" s="259"/>
      <c r="C7" s="260"/>
      <c r="D7" s="179" t="s">
        <v>204</v>
      </c>
      <c r="E7" s="182">
        <f>M20</f>
        <v>210764.09999999998</v>
      </c>
      <c r="F7" s="180"/>
      <c r="G7" s="180"/>
      <c r="H7" s="180"/>
      <c r="I7" s="181"/>
      <c r="J7" s="261" t="s">
        <v>422</v>
      </c>
      <c r="K7" s="261"/>
      <c r="L7" s="261"/>
      <c r="M7" s="261"/>
      <c r="N7" s="262"/>
    </row>
    <row r="8" spans="1:17" s="119" customFormat="1" ht="13.5" thickBot="1" x14ac:dyDescent="0.25">
      <c r="A8" s="263" t="s">
        <v>205</v>
      </c>
      <c r="B8" s="264"/>
      <c r="C8" s="264"/>
      <c r="D8" s="188"/>
      <c r="E8" s="188"/>
      <c r="F8" s="188"/>
      <c r="G8" s="188"/>
      <c r="H8" s="188"/>
      <c r="I8" s="188"/>
      <c r="J8" s="122"/>
      <c r="K8" s="122"/>
      <c r="L8" s="122"/>
      <c r="M8" s="122"/>
      <c r="N8" s="123"/>
    </row>
    <row r="9" spans="1:17" ht="15.75" thickBot="1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</row>
    <row r="10" spans="1:17" ht="45" customHeight="1" thickBot="1" x14ac:dyDescent="0.25">
      <c r="A10" s="225" t="s">
        <v>206</v>
      </c>
      <c r="B10" s="226"/>
      <c r="C10" s="227" t="str">
        <f>RIGHT(RESUMO!A6,LEN(RESUMO!A6)-6)</f>
        <v>CONTRATAÇÃO DE EMPRESA ESPECIALIZADA PARA REFORMA DOS BLOCOS A, B, C, D e E, E EXECUÇÃO DO SISTEMA DO CIRCUITO FECHADO DE TV (CFTV) DE TODA A UNIDADE, COM FORNECIMENTO DE MATERIAL E MÃO DE OBRA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P10" s="124"/>
      <c r="Q10" s="124"/>
    </row>
    <row r="11" spans="1:17" ht="13.5" thickBo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P11" s="124"/>
      <c r="Q11" s="124"/>
    </row>
    <row r="12" spans="1:17" x14ac:dyDescent="0.2">
      <c r="A12" s="128" t="s">
        <v>6</v>
      </c>
      <c r="B12" s="128" t="s">
        <v>7</v>
      </c>
      <c r="C12" s="229" t="s">
        <v>207</v>
      </c>
      <c r="D12" s="230"/>
      <c r="E12" s="229" t="s">
        <v>208</v>
      </c>
      <c r="F12" s="230"/>
      <c r="G12" s="229" t="s">
        <v>209</v>
      </c>
      <c r="H12" s="230"/>
      <c r="I12" s="229" t="s">
        <v>210</v>
      </c>
      <c r="J12" s="230"/>
      <c r="K12" s="229" t="s">
        <v>211</v>
      </c>
      <c r="L12" s="230"/>
      <c r="M12" s="229" t="s">
        <v>212</v>
      </c>
      <c r="N12" s="230"/>
      <c r="P12" s="129"/>
      <c r="Q12" s="124"/>
    </row>
    <row r="13" spans="1:17" ht="13.5" thickBot="1" x14ac:dyDescent="0.25">
      <c r="A13" s="130"/>
      <c r="B13" s="130"/>
      <c r="C13" s="131" t="s">
        <v>213</v>
      </c>
      <c r="D13" s="132" t="s">
        <v>214</v>
      </c>
      <c r="E13" s="131" t="s">
        <v>213</v>
      </c>
      <c r="F13" s="132"/>
      <c r="G13" s="131" t="s">
        <v>213</v>
      </c>
      <c r="H13" s="132"/>
      <c r="I13" s="131" t="s">
        <v>214</v>
      </c>
      <c r="J13" s="132"/>
      <c r="K13" s="131" t="s">
        <v>213</v>
      </c>
      <c r="L13" s="132"/>
      <c r="M13" s="133" t="s">
        <v>213</v>
      </c>
      <c r="N13" s="132" t="s">
        <v>214</v>
      </c>
      <c r="P13" s="124"/>
      <c r="Q13" s="124"/>
    </row>
    <row r="14" spans="1:17" ht="26.25" thickBot="1" x14ac:dyDescent="0.25">
      <c r="A14" s="191"/>
      <c r="B14" s="192" t="s">
        <v>414</v>
      </c>
      <c r="C14" s="193"/>
      <c r="D14" s="194"/>
      <c r="E14" s="193"/>
      <c r="F14" s="194"/>
      <c r="G14" s="193"/>
      <c r="H14" s="194"/>
      <c r="I14" s="193"/>
      <c r="J14" s="194"/>
      <c r="K14" s="193"/>
      <c r="L14" s="194"/>
      <c r="M14" s="193"/>
      <c r="N14" s="195"/>
    </row>
    <row r="15" spans="1:17" x14ac:dyDescent="0.2">
      <c r="A15" s="146">
        <v>6</v>
      </c>
      <c r="B15" s="147" t="s">
        <v>201</v>
      </c>
      <c r="C15" s="136">
        <f>SUBTOTAL(9,C16:C19)</f>
        <v>210764.09999999998</v>
      </c>
      <c r="D15" s="148">
        <f>SUBTOTAL(9,D16:D18)</f>
        <v>1</v>
      </c>
      <c r="E15" s="136">
        <f>SUBTOTAL(9,E16:E18)</f>
        <v>83853.362199999989</v>
      </c>
      <c r="F15" s="148">
        <f>E15/$C15</f>
        <v>0.39785410418567485</v>
      </c>
      <c r="G15" s="136">
        <f>SUBTOTAL(9,G16:G18)</f>
        <v>85119.755600000004</v>
      </c>
      <c r="H15" s="148">
        <f>G15/$C15</f>
        <v>0.40386268629239996</v>
      </c>
      <c r="I15" s="136">
        <f>SUBTOTAL(9,I16:I18)</f>
        <v>41790.982200000006</v>
      </c>
      <c r="J15" s="148">
        <f>I15/$C15</f>
        <v>0.19828320952192527</v>
      </c>
      <c r="K15" s="136">
        <f>SUBTOTAL(9,K16:K18)</f>
        <v>0</v>
      </c>
      <c r="L15" s="148">
        <f>K15/$C15</f>
        <v>0</v>
      </c>
      <c r="M15" s="136">
        <f>SUBTOTAL(9,M16:M18)</f>
        <v>210764.09999999998</v>
      </c>
      <c r="N15" s="148">
        <f>M15/$C15</f>
        <v>1</v>
      </c>
      <c r="O15" s="149"/>
      <c r="P15" s="149"/>
    </row>
    <row r="16" spans="1:17" x14ac:dyDescent="0.2">
      <c r="A16" s="140" t="s">
        <v>224</v>
      </c>
      <c r="B16" s="141" t="s">
        <v>225</v>
      </c>
      <c r="C16" s="145">
        <f>'6-CFTV'!$F$15</f>
        <v>84124.76</v>
      </c>
      <c r="D16" s="143">
        <f>C16/$C$20</f>
        <v>0.39914178932749933</v>
      </c>
      <c r="E16" s="145">
        <f>F16*$C16</f>
        <v>42062.38</v>
      </c>
      <c r="F16" s="143">
        <v>0.5</v>
      </c>
      <c r="G16" s="145">
        <f>H16*$C16</f>
        <v>42062.38</v>
      </c>
      <c r="H16" s="143">
        <v>0.5</v>
      </c>
      <c r="I16" s="145">
        <f>J16*$C16</f>
        <v>0</v>
      </c>
      <c r="J16" s="143"/>
      <c r="K16" s="145">
        <f>L16*$C16</f>
        <v>0</v>
      </c>
      <c r="L16" s="143"/>
      <c r="M16" s="144">
        <f>E16+G16+I16+K16</f>
        <v>84124.76</v>
      </c>
      <c r="N16" s="143">
        <f>M16/C16</f>
        <v>1</v>
      </c>
    </row>
    <row r="17" spans="1:14" x14ac:dyDescent="0.2">
      <c r="A17" s="140" t="s">
        <v>253</v>
      </c>
      <c r="B17" s="141" t="s">
        <v>254</v>
      </c>
      <c r="C17" s="145">
        <f>'6-CFTV'!$F$30</f>
        <v>93149.16</v>
      </c>
      <c r="D17" s="143">
        <f>C17/$C$20</f>
        <v>0.44195932798802079</v>
      </c>
      <c r="E17" s="145">
        <f>F17*$C17</f>
        <v>30739.222800000003</v>
      </c>
      <c r="F17" s="143">
        <v>0.33</v>
      </c>
      <c r="G17" s="145">
        <f>H17*$C17</f>
        <v>31670.714400000004</v>
      </c>
      <c r="H17" s="143">
        <v>0.34</v>
      </c>
      <c r="I17" s="145">
        <f>J17*$C17</f>
        <v>30739.222800000003</v>
      </c>
      <c r="J17" s="143">
        <v>0.33</v>
      </c>
      <c r="K17" s="145">
        <f>L17*$C17</f>
        <v>0</v>
      </c>
      <c r="L17" s="143"/>
      <c r="M17" s="144">
        <f>E17+G17+I17+K17</f>
        <v>93149.16</v>
      </c>
      <c r="N17" s="143">
        <f>M17/C17</f>
        <v>1</v>
      </c>
    </row>
    <row r="18" spans="1:14" x14ac:dyDescent="0.2">
      <c r="A18" s="140" t="s">
        <v>357</v>
      </c>
      <c r="B18" s="141" t="s">
        <v>358</v>
      </c>
      <c r="C18" s="145">
        <f>'6-CFTV'!$F$83</f>
        <v>33490.18</v>
      </c>
      <c r="D18" s="143">
        <f>C18/$C$20</f>
        <v>0.15889888268447996</v>
      </c>
      <c r="E18" s="145">
        <f>F18*$C18</f>
        <v>11051.759400000001</v>
      </c>
      <c r="F18" s="143">
        <v>0.33</v>
      </c>
      <c r="G18" s="145">
        <f>H18*$C18</f>
        <v>11386.6612</v>
      </c>
      <c r="H18" s="143">
        <v>0.34</v>
      </c>
      <c r="I18" s="145">
        <f>J18*$C18</f>
        <v>11051.759400000001</v>
      </c>
      <c r="J18" s="143">
        <v>0.33</v>
      </c>
      <c r="K18" s="145">
        <f>L18*$C18</f>
        <v>0</v>
      </c>
      <c r="L18" s="143"/>
      <c r="M18" s="144">
        <f>E18+G18+I18+K18</f>
        <v>33490.18</v>
      </c>
      <c r="N18" s="143">
        <f>M18/C18</f>
        <v>1</v>
      </c>
    </row>
    <row r="19" spans="1:14" x14ac:dyDescent="0.2">
      <c r="A19" s="140"/>
      <c r="B19" s="141"/>
      <c r="C19" s="145"/>
      <c r="D19" s="143"/>
      <c r="E19" s="145"/>
      <c r="F19" s="143"/>
      <c r="G19" s="145"/>
      <c r="H19" s="143"/>
      <c r="I19" s="145"/>
      <c r="J19" s="143"/>
      <c r="K19" s="145"/>
      <c r="L19" s="143"/>
      <c r="M19" s="144"/>
      <c r="N19" s="143"/>
    </row>
    <row r="20" spans="1:14" ht="15" x14ac:dyDescent="0.2">
      <c r="A20" s="150"/>
      <c r="B20" s="151" t="s">
        <v>215</v>
      </c>
      <c r="C20" s="152">
        <f>SUBTOTAL(9,C14:C19)</f>
        <v>210764.09999999998</v>
      </c>
      <c r="D20" s="153">
        <f>SUBTOTAL(9,D14:D19)</f>
        <v>1</v>
      </c>
      <c r="E20" s="152">
        <f>SUBTOTAL(9,E14:E19)</f>
        <v>83853.362199999989</v>
      </c>
      <c r="F20" s="154">
        <f>E20/$C$20</f>
        <v>0.39785410418567485</v>
      </c>
      <c r="G20" s="152">
        <f>SUBTOTAL(9,G14:G19)</f>
        <v>85119.755600000004</v>
      </c>
      <c r="H20" s="155">
        <f>G20/$C$20</f>
        <v>0.40386268629239996</v>
      </c>
      <c r="I20" s="152">
        <f>SUBTOTAL(9,I14:I19)</f>
        <v>41790.982200000006</v>
      </c>
      <c r="J20" s="155">
        <f>I20/$C$20</f>
        <v>0.19828320952192527</v>
      </c>
      <c r="K20" s="152">
        <f>SUBTOTAL(9,K14:K19)</f>
        <v>0</v>
      </c>
      <c r="L20" s="154">
        <f>K20/$C$20</f>
        <v>0</v>
      </c>
      <c r="M20" s="152">
        <f>SUBTOTAL(9,M14:M19)</f>
        <v>210764.09999999998</v>
      </c>
      <c r="N20" s="155">
        <f>M20/$C$20</f>
        <v>1</v>
      </c>
    </row>
    <row r="21" spans="1:14" ht="15.75" thickBot="1" x14ac:dyDescent="0.25">
      <c r="A21" s="156"/>
      <c r="B21" s="157" t="s">
        <v>216</v>
      </c>
      <c r="C21" s="158"/>
      <c r="D21" s="159"/>
      <c r="E21" s="160">
        <f>E20+C21</f>
        <v>83853.362199999989</v>
      </c>
      <c r="F21" s="161">
        <f>E21/$C$20</f>
        <v>0.39785410418567485</v>
      </c>
      <c r="G21" s="160">
        <f>G20+E21</f>
        <v>168973.11780000001</v>
      </c>
      <c r="H21" s="162">
        <f>G21/$C$20</f>
        <v>0.80171679047807487</v>
      </c>
      <c r="I21" s="160">
        <f>I20+G21</f>
        <v>210764.1</v>
      </c>
      <c r="J21" s="162">
        <f>I21/$C$20</f>
        <v>1.0000000000000002</v>
      </c>
      <c r="K21" s="160">
        <f>K20+I21</f>
        <v>210764.1</v>
      </c>
      <c r="L21" s="162">
        <f>K21/$C$20</f>
        <v>1.0000000000000002</v>
      </c>
      <c r="M21" s="160"/>
      <c r="N21" s="161"/>
    </row>
    <row r="23" spans="1:14" x14ac:dyDescent="0.2">
      <c r="F23" s="139"/>
      <c r="H23" s="139"/>
      <c r="J23" s="139"/>
      <c r="L23" s="139"/>
    </row>
    <row r="24" spans="1:14" x14ac:dyDescent="0.2">
      <c r="B24" s="163"/>
      <c r="C24" s="149"/>
      <c r="D24" s="164"/>
      <c r="F24" s="164"/>
      <c r="H24" s="164"/>
      <c r="I24" s="117"/>
      <c r="J24" s="164"/>
      <c r="K24" s="117"/>
      <c r="L24" s="164"/>
      <c r="M24" s="117"/>
      <c r="N24" s="164"/>
    </row>
    <row r="25" spans="1:14" x14ac:dyDescent="0.2">
      <c r="B25" s="163"/>
      <c r="C25" s="149"/>
      <c r="D25" s="165"/>
      <c r="F25" s="164"/>
      <c r="H25" s="164"/>
      <c r="I25" s="117"/>
      <c r="J25" s="164"/>
      <c r="K25" s="117"/>
      <c r="L25" s="164"/>
      <c r="M25" s="117"/>
      <c r="N25" s="164"/>
    </row>
    <row r="26" spans="1:14" x14ac:dyDescent="0.2">
      <c r="B26" s="163"/>
      <c r="F26" s="117"/>
      <c r="H26" s="117"/>
      <c r="I26" s="117"/>
    </row>
  </sheetData>
  <autoFilter ref="A13:Q21"/>
  <mergeCells count="20">
    <mergeCell ref="B2:B4"/>
    <mergeCell ref="C2:K4"/>
    <mergeCell ref="L2:N3"/>
    <mergeCell ref="A5:N5"/>
    <mergeCell ref="A6:C6"/>
    <mergeCell ref="D6:L6"/>
    <mergeCell ref="M6:N6"/>
    <mergeCell ref="M12:N12"/>
    <mergeCell ref="A7:C7"/>
    <mergeCell ref="J7:L7"/>
    <mergeCell ref="M7:N7"/>
    <mergeCell ref="A8:C8"/>
    <mergeCell ref="A9:N9"/>
    <mergeCell ref="A10:B10"/>
    <mergeCell ref="C10:N10"/>
    <mergeCell ref="C12:D12"/>
    <mergeCell ref="E12:F12"/>
    <mergeCell ref="G12:H12"/>
    <mergeCell ref="I12:J12"/>
    <mergeCell ref="K12:L12"/>
  </mergeCells>
  <pageMargins left="0.24" right="0.18" top="0.6" bottom="0.56999999999999995" header="0.31496062992125984" footer="0.31496062992125984"/>
  <pageSetup paperSize="9" scale="71" fitToHeight="0" orientation="landscape" horizontalDpi="0" verticalDpi="0" r:id="rId1"/>
  <headerFooter>
    <oddFooter>&amp;C&amp;P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301DD075631F489FB52B8A646562BE" ma:contentTypeVersion="13" ma:contentTypeDescription="Crie um novo documento." ma:contentTypeScope="" ma:versionID="e4190494bc17103aab8d826af11e3022">
  <xsd:schema xmlns:xsd="http://www.w3.org/2001/XMLSchema" xmlns:xs="http://www.w3.org/2001/XMLSchema" xmlns:p="http://schemas.microsoft.com/office/2006/metadata/properties" xmlns:ns2="892e1768-c663-4c11-b2e6-7b3f0891167e" xmlns:ns3="8652b284-58f4-4e9f-b143-e826b79b45c6" targetNamespace="http://schemas.microsoft.com/office/2006/metadata/properties" ma:root="true" ma:fieldsID="bf20821ef3970526cbe537eeda3f908b" ns2:_="" ns3:_="">
    <xsd:import namespace="892e1768-c663-4c11-b2e6-7b3f0891167e"/>
    <xsd:import namespace="8652b284-58f4-4e9f-b143-e826b79b45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1768-c663-4c11-b2e6-7b3f08911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2b284-58f4-4e9f-b143-e826b79b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19B78-D23F-4ED1-A8C7-D20DBFF00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A24E1-5187-4450-8F03-A108F4204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e1768-c663-4c11-b2e6-7b3f0891167e"/>
    <ds:schemaRef ds:uri="8652b284-58f4-4e9f-b143-e826b79b45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B0723-2243-4E9E-856E-B0F074621354}">
  <ds:schemaRefs>
    <ds:schemaRef ds:uri="8652b284-58f4-4e9f-b143-e826b79b45c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2e1768-c663-4c11-b2e6-7b3f089116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20</vt:i4>
      </vt:variant>
    </vt:vector>
  </HeadingPairs>
  <TitlesOfParts>
    <vt:vector size="31" baseType="lpstr">
      <vt:lpstr>RESUMO</vt:lpstr>
      <vt:lpstr>1-IMPLANTAÇÃO</vt:lpstr>
      <vt:lpstr>2-BLOCO A</vt:lpstr>
      <vt:lpstr>3-BLOCO B</vt:lpstr>
      <vt:lpstr>4-BLOCO C</vt:lpstr>
      <vt:lpstr>5-BLOCO D</vt:lpstr>
      <vt:lpstr>6-CFTV</vt:lpstr>
      <vt:lpstr>CRONOGRAMA LOTE 01</vt:lpstr>
      <vt:lpstr>CRONOGRAMA LOTE 02</vt:lpstr>
      <vt:lpstr>COMPOSIÇÃO DO BDI</vt:lpstr>
      <vt:lpstr>COMPOSIÇÃO DO BDI REDUZIDO</vt:lpstr>
      <vt:lpstr>'1-IMPLANTAÇÃO'!Area_de_impressao</vt:lpstr>
      <vt:lpstr>'2-BLOCO A'!Area_de_impressao</vt:lpstr>
      <vt:lpstr>'3-BLOCO B'!Area_de_impressao</vt:lpstr>
      <vt:lpstr>'4-BLOCO C'!Area_de_impressao</vt:lpstr>
      <vt:lpstr>'5-BLOCO D'!Area_de_impressao</vt:lpstr>
      <vt:lpstr>'6-CFTV'!Area_de_impressao</vt:lpstr>
      <vt:lpstr>'CRONOGRAMA LOTE 01'!Area_de_impressao</vt:lpstr>
      <vt:lpstr>'CRONOGRAMA LOTE 02'!Area_de_impressao</vt:lpstr>
      <vt:lpstr>RESUMO!Area_de_impressao</vt:lpstr>
      <vt:lpstr>BDI</vt:lpstr>
      <vt:lpstr>BDI_EQUI</vt:lpstr>
      <vt:lpstr>'1-IMPLANTAÇÃO'!Titulos_de_impressao</vt:lpstr>
      <vt:lpstr>'2-BLOCO A'!Titulos_de_impressao</vt:lpstr>
      <vt:lpstr>'3-BLOCO B'!Titulos_de_impressao</vt:lpstr>
      <vt:lpstr>'4-BLOCO C'!Titulos_de_impressao</vt:lpstr>
      <vt:lpstr>'5-BLOCO D'!Titulos_de_impressao</vt:lpstr>
      <vt:lpstr>'6-CFTV'!Titulos_de_impressao</vt:lpstr>
      <vt:lpstr>'CRONOGRAMA LOTE 01'!Titulos_de_impressao</vt:lpstr>
      <vt:lpstr>'CRONOGRAMA LOTE 02'!Titulos_de_impressao</vt:lpstr>
      <vt:lpstr>RESUMO!Titulos_de_impressao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ERMETE RABELLO LEITE</dc:creator>
  <cp:keywords/>
  <dc:description/>
  <cp:lastModifiedBy>Marizete Gomes - Licitação SFIEMT</cp:lastModifiedBy>
  <cp:revision/>
  <cp:lastPrinted>2021-09-06T12:18:56Z</cp:lastPrinted>
  <dcterms:created xsi:type="dcterms:W3CDTF">2006-06-23T20:18:04Z</dcterms:created>
  <dcterms:modified xsi:type="dcterms:W3CDTF">2021-10-13T19:21:00Z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0x0101001E301DD075631F489FB52B8A646562BE</vt:lpwstr>
  </property>
</Properties>
</file>